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8390" windowHeight="10740" tabRatio="602"/>
  </bookViews>
  <sheets>
    <sheet name="likviditási terv" sheetId="1" r:id="rId1"/>
  </sheets>
  <definedNames>
    <definedName name="_xlnm.Print_Titles" localSheetId="0">'likviditási terv'!$1:$2</definedName>
    <definedName name="_xlnm.Print_Area" localSheetId="0">'likviditási terv'!$A$1:$R$137</definedName>
  </definedNames>
  <calcPr calcId="124519"/>
</workbook>
</file>

<file path=xl/calcChain.xml><?xml version="1.0" encoding="utf-8"?>
<calcChain xmlns="http://schemas.openxmlformats.org/spreadsheetml/2006/main">
  <c r="P136" i="1"/>
  <c r="Q136" s="1"/>
  <c r="P86"/>
  <c r="P55"/>
  <c r="P51"/>
  <c r="P17"/>
  <c r="P54"/>
  <c r="Q45"/>
  <c r="Q46"/>
  <c r="Q66"/>
  <c r="Q83"/>
  <c r="Q101"/>
  <c r="Q105"/>
  <c r="Q106"/>
  <c r="Q107"/>
  <c r="Q119"/>
  <c r="Q132"/>
  <c r="Q16"/>
  <c r="P85"/>
  <c r="P135"/>
  <c r="P134"/>
  <c r="Q134" s="1"/>
  <c r="Q135" l="1"/>
  <c r="R135" s="1"/>
  <c r="D83"/>
  <c r="P109"/>
  <c r="P104"/>
  <c r="P76"/>
  <c r="R76" s="1"/>
  <c r="P77"/>
  <c r="R77" s="1"/>
  <c r="H83"/>
  <c r="I83"/>
  <c r="J83"/>
  <c r="K83"/>
  <c r="L83"/>
  <c r="M83"/>
  <c r="N83"/>
  <c r="O83"/>
  <c r="E83"/>
  <c r="F83"/>
  <c r="G83"/>
  <c r="P79" l="1"/>
  <c r="R79" s="1"/>
  <c r="P42"/>
  <c r="P43"/>
  <c r="P32"/>
  <c r="R32" s="1"/>
  <c r="P33"/>
  <c r="R33" s="1"/>
  <c r="P34"/>
  <c r="R34" s="1"/>
  <c r="P35"/>
  <c r="R35" s="1"/>
  <c r="P36"/>
  <c r="R36" s="1"/>
  <c r="P37"/>
  <c r="R37" s="1"/>
  <c r="P38"/>
  <c r="P39"/>
  <c r="R39" s="1"/>
  <c r="P40"/>
  <c r="R40" s="1"/>
  <c r="P41"/>
  <c r="R120"/>
  <c r="R112"/>
  <c r="R111"/>
  <c r="P108"/>
  <c r="R108" s="1"/>
  <c r="P47"/>
  <c r="N72"/>
  <c r="P13"/>
  <c r="Q13" s="1"/>
  <c r="Q56" s="1"/>
  <c r="J58"/>
  <c r="P22"/>
  <c r="R22" s="1"/>
  <c r="P110"/>
  <c r="R110" s="1"/>
  <c r="P113"/>
  <c r="R113" s="1"/>
  <c r="P114"/>
  <c r="R114" s="1"/>
  <c r="P115"/>
  <c r="R115" s="1"/>
  <c r="P116"/>
  <c r="R116" s="1"/>
  <c r="P117"/>
  <c r="R117" s="1"/>
  <c r="P118"/>
  <c r="R118" s="1"/>
  <c r="P93"/>
  <c r="R93" s="1"/>
  <c r="P57"/>
  <c r="P122"/>
  <c r="R122" s="1"/>
  <c r="P89"/>
  <c r="P127"/>
  <c r="R127" s="1"/>
  <c r="P94"/>
  <c r="R94" s="1"/>
  <c r="P53"/>
  <c r="P23"/>
  <c r="P10"/>
  <c r="Q10" s="1"/>
  <c r="Q53" s="1"/>
  <c r="P100"/>
  <c r="R100" s="1"/>
  <c r="P131"/>
  <c r="R131" s="1"/>
  <c r="D44"/>
  <c r="E44"/>
  <c r="F44"/>
  <c r="G44"/>
  <c r="E132"/>
  <c r="H132"/>
  <c r="I132"/>
  <c r="K132"/>
  <c r="L132"/>
  <c r="O132"/>
  <c r="P121"/>
  <c r="R121" s="1"/>
  <c r="J132"/>
  <c r="E119"/>
  <c r="F119"/>
  <c r="G119"/>
  <c r="H119"/>
  <c r="I119"/>
  <c r="J119"/>
  <c r="K119"/>
  <c r="L119"/>
  <c r="M119"/>
  <c r="O119"/>
  <c r="D119"/>
  <c r="P50"/>
  <c r="P20"/>
  <c r="P21"/>
  <c r="P24"/>
  <c r="R24" s="1"/>
  <c r="P25"/>
  <c r="R25" s="1"/>
  <c r="P26"/>
  <c r="P129"/>
  <c r="R129" s="1"/>
  <c r="P67"/>
  <c r="P68"/>
  <c r="P69"/>
  <c r="R69" s="1"/>
  <c r="P70"/>
  <c r="R70" s="1"/>
  <c r="P71"/>
  <c r="R71" s="1"/>
  <c r="P73"/>
  <c r="R73" s="1"/>
  <c r="P74"/>
  <c r="R74" s="1"/>
  <c r="P75"/>
  <c r="R75" s="1"/>
  <c r="P78"/>
  <c r="R78" s="1"/>
  <c r="P80"/>
  <c r="R80" s="1"/>
  <c r="P81"/>
  <c r="R81" s="1"/>
  <c r="P82"/>
  <c r="R82" s="1"/>
  <c r="P125"/>
  <c r="R125" s="1"/>
  <c r="P90"/>
  <c r="P91"/>
  <c r="P92"/>
  <c r="P95"/>
  <c r="P96"/>
  <c r="R96" s="1"/>
  <c r="P97"/>
  <c r="P98"/>
  <c r="R98" s="1"/>
  <c r="P99"/>
  <c r="P88"/>
  <c r="P62"/>
  <c r="R62" s="1"/>
  <c r="P63"/>
  <c r="R63" s="1"/>
  <c r="P64"/>
  <c r="R64" s="1"/>
  <c r="P65"/>
  <c r="R65" s="1"/>
  <c r="P61"/>
  <c r="R61" s="1"/>
  <c r="P48"/>
  <c r="P49"/>
  <c r="P56"/>
  <c r="P18"/>
  <c r="P19"/>
  <c r="P27"/>
  <c r="P28"/>
  <c r="P5"/>
  <c r="Q5" s="1"/>
  <c r="Q48" s="1"/>
  <c r="P6"/>
  <c r="Q6" s="1"/>
  <c r="Q49" s="1"/>
  <c r="P7"/>
  <c r="Q7" s="1"/>
  <c r="Q50" s="1"/>
  <c r="P8"/>
  <c r="Q8" s="1"/>
  <c r="Q51" s="1"/>
  <c r="P9"/>
  <c r="P11"/>
  <c r="Q11" s="1"/>
  <c r="P12"/>
  <c r="Q12" s="1"/>
  <c r="Q55" s="1"/>
  <c r="P14"/>
  <c r="P4"/>
  <c r="Q4" s="1"/>
  <c r="P83"/>
  <c r="R83" s="1"/>
  <c r="D15"/>
  <c r="D58"/>
  <c r="I58"/>
  <c r="D101"/>
  <c r="E101"/>
  <c r="H101"/>
  <c r="N101"/>
  <c r="O101"/>
  <c r="G101"/>
  <c r="I101"/>
  <c r="M101"/>
  <c r="F101"/>
  <c r="L101"/>
  <c r="K101"/>
  <c r="J101"/>
  <c r="D29"/>
  <c r="D72"/>
  <c r="D66"/>
  <c r="E29"/>
  <c r="E58"/>
  <c r="E72"/>
  <c r="E66"/>
  <c r="H29"/>
  <c r="H44"/>
  <c r="H58"/>
  <c r="H66"/>
  <c r="N29"/>
  <c r="N44"/>
  <c r="N66"/>
  <c r="O29"/>
  <c r="O44"/>
  <c r="O58"/>
  <c r="O66"/>
  <c r="G58"/>
  <c r="G29"/>
  <c r="G66"/>
  <c r="I44"/>
  <c r="I29"/>
  <c r="I66"/>
  <c r="M44"/>
  <c r="M58"/>
  <c r="M72"/>
  <c r="M29"/>
  <c r="M66"/>
  <c r="F58"/>
  <c r="F29"/>
  <c r="F66"/>
  <c r="L29"/>
  <c r="L44"/>
  <c r="L66"/>
  <c r="K58"/>
  <c r="K29"/>
  <c r="K44"/>
  <c r="K66"/>
  <c r="J29"/>
  <c r="J44"/>
  <c r="J66"/>
  <c r="F72"/>
  <c r="G72"/>
  <c r="H72"/>
  <c r="I72"/>
  <c r="J72"/>
  <c r="K72"/>
  <c r="L72"/>
  <c r="O72"/>
  <c r="R105"/>
  <c r="R107"/>
  <c r="P103"/>
  <c r="R106"/>
  <c r="R104"/>
  <c r="P126"/>
  <c r="R126" s="1"/>
  <c r="N119"/>
  <c r="N58"/>
  <c r="P124"/>
  <c r="R124" s="1"/>
  <c r="P128"/>
  <c r="M132"/>
  <c r="N132"/>
  <c r="F132"/>
  <c r="D132"/>
  <c r="P123"/>
  <c r="R123" s="1"/>
  <c r="G132"/>
  <c r="R19" l="1"/>
  <c r="R21"/>
  <c r="R17"/>
  <c r="R18"/>
  <c r="R20"/>
  <c r="R43"/>
  <c r="R42"/>
  <c r="R28"/>
  <c r="R27"/>
  <c r="R41"/>
  <c r="R26"/>
  <c r="R55"/>
  <c r="R38"/>
  <c r="R23"/>
  <c r="H133"/>
  <c r="H137" s="1"/>
  <c r="R47"/>
  <c r="N133"/>
  <c r="Q9"/>
  <c r="Q52" s="1"/>
  <c r="Q14"/>
  <c r="R53"/>
  <c r="G133"/>
  <c r="G137" s="1"/>
  <c r="F133"/>
  <c r="P72"/>
  <c r="R72" s="1"/>
  <c r="P66"/>
  <c r="R66"/>
  <c r="P119"/>
  <c r="R119" s="1"/>
  <c r="D133"/>
  <c r="M84"/>
  <c r="P101"/>
  <c r="I84"/>
  <c r="L58"/>
  <c r="L84" s="1"/>
  <c r="P52"/>
  <c r="F84"/>
  <c r="G84"/>
  <c r="P44"/>
  <c r="J84"/>
  <c r="N84"/>
  <c r="D84"/>
  <c r="H84"/>
  <c r="K84"/>
  <c r="P29"/>
  <c r="E84"/>
  <c r="O84"/>
  <c r="O87" s="1"/>
  <c r="P15"/>
  <c r="Q15" s="1"/>
  <c r="Q58" s="1"/>
  <c r="K133"/>
  <c r="L133"/>
  <c r="L137" s="1"/>
  <c r="I133"/>
  <c r="P130"/>
  <c r="R130" s="1"/>
  <c r="M133"/>
  <c r="M137" s="1"/>
  <c r="J133"/>
  <c r="J137" s="1"/>
  <c r="R97"/>
  <c r="R88"/>
  <c r="R91"/>
  <c r="R50"/>
  <c r="R89"/>
  <c r="O133"/>
  <c r="R54"/>
  <c r="R92"/>
  <c r="R51"/>
  <c r="R90"/>
  <c r="R49"/>
  <c r="E133"/>
  <c r="R99"/>
  <c r="R56"/>
  <c r="R95"/>
  <c r="R29" l="1"/>
  <c r="Q84"/>
  <c r="Q86" s="1"/>
  <c r="D137"/>
  <c r="Q57"/>
  <c r="R57" s="1"/>
  <c r="R44"/>
  <c r="R101"/>
  <c r="R52"/>
  <c r="P58"/>
  <c r="I137"/>
  <c r="F137"/>
  <c r="N137"/>
  <c r="P84"/>
  <c r="P132"/>
  <c r="R132" s="1"/>
  <c r="K137"/>
  <c r="O137"/>
  <c r="R48"/>
  <c r="E137"/>
  <c r="P133"/>
  <c r="Q133" s="1"/>
  <c r="R58" l="1"/>
  <c r="R85"/>
  <c r="R133"/>
  <c r="P137"/>
  <c r="R84"/>
  <c r="R86" l="1"/>
</calcChain>
</file>

<file path=xl/sharedStrings.xml><?xml version="1.0" encoding="utf-8"?>
<sst xmlns="http://schemas.openxmlformats.org/spreadsheetml/2006/main" count="148" uniqueCount="70">
  <si>
    <t>ÖNKORMÁNYZAT ÖSSZESEN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</si>
  <si>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</si>
  <si>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</si>
  <si>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</si>
  <si>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</si>
  <si>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</si>
  <si>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</si>
  <si>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</si>
  <si>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</si>
  <si>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</si>
  <si>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XI.</t>
  </si>
  <si>
    <t>XII.</t>
  </si>
  <si>
    <t>Összesen</t>
  </si>
  <si>
    <t>Városgondn.</t>
  </si>
  <si>
    <t>Óvodák Igazg.</t>
  </si>
  <si>
    <t>Műv.Közp.</t>
  </si>
  <si>
    <t>Alkotóház</t>
  </si>
  <si>
    <t>Tűzoltóság</t>
  </si>
  <si>
    <t>Nyitó adatok összesen:</t>
  </si>
  <si>
    <t>Kiadások</t>
  </si>
  <si>
    <t xml:space="preserve"> </t>
  </si>
  <si>
    <t>Személyi juttatás</t>
  </si>
  <si>
    <t>Polg. Hiv.</t>
  </si>
  <si>
    <t>SZEMÉLYI JUTTATÁS ÖSSZ.</t>
  </si>
  <si>
    <t>Járulékok</t>
  </si>
  <si>
    <t>JÁRULÉKOK ÖSSZESEN.</t>
  </si>
  <si>
    <t>DOLOGI ÖSSZESEN.</t>
  </si>
  <si>
    <t>Pénzeszköz átadás</t>
  </si>
  <si>
    <t>PÉNZESZKÖZ ÁT. ÖSSZESEN</t>
  </si>
  <si>
    <t>Ellátott. Pénzb.jut.</t>
  </si>
  <si>
    <t>ELLÁTOTT.PÉNZB.JUT.ÖSSZ.</t>
  </si>
  <si>
    <t>Beruházás, felújítás</t>
  </si>
  <si>
    <t>BERUHÁZÁS ÖSSZESEN</t>
  </si>
  <si>
    <t>KIADÁS ÖSSZ. VÁROS</t>
  </si>
  <si>
    <t>Támogatás</t>
  </si>
  <si>
    <t>Halmozott kiadás</t>
  </si>
  <si>
    <t>Saját bevétel</t>
  </si>
  <si>
    <t>Bevételek</t>
  </si>
  <si>
    <t>SAJÁT BEVÉT.ÖSSZESEN.</t>
  </si>
  <si>
    <t>Átvett pénzeszköz</t>
  </si>
  <si>
    <t>ÁTVETT PÉNZESZK. ÖSSZ.</t>
  </si>
  <si>
    <t>Önkorm. Támogatás</t>
  </si>
  <si>
    <t>ÖNKORM.TÁMOG.ÖSSZES</t>
  </si>
  <si>
    <t>BEVÉTEL VÁROS ÖSSZESEN</t>
  </si>
  <si>
    <t>Előző hónapról szla egyenleg</t>
  </si>
  <si>
    <t>Kiadás összesen (halmozott)</t>
  </si>
  <si>
    <t>X.</t>
  </si>
  <si>
    <t>Nyitó adatok /pénz.+bank/</t>
  </si>
  <si>
    <t>Dologi kiadás</t>
  </si>
  <si>
    <t>Csemegi K.Könyvt</t>
  </si>
  <si>
    <t>Polgármest. Hiv.</t>
  </si>
  <si>
    <t>Önkormányzat</t>
  </si>
  <si>
    <t>Homokhátsági Regionális Hull.Társulás</t>
  </si>
  <si>
    <t>Homokhátság Konz.Munkaszervezet</t>
  </si>
  <si>
    <t>Homohátsági Munkaszerv.Konzorc.</t>
  </si>
  <si>
    <t>Piroskavárosi Idősek Otthona</t>
  </si>
  <si>
    <t>GESZ</t>
  </si>
  <si>
    <t>Városellátó</t>
  </si>
  <si>
    <t>Művelődési Központ</t>
  </si>
  <si>
    <t>Dr.Szarka Ödön Egy.Eü.és Szoc.Int.</t>
  </si>
  <si>
    <t>Esély Alapellátási Központ</t>
  </si>
  <si>
    <t>Csemegi K.Könyvtár</t>
  </si>
  <si>
    <t>Csongrád-Csanytelek Ivóvízmin.</t>
  </si>
  <si>
    <t>Alkozóház</t>
  </si>
  <si>
    <t>Városellátó Int.</t>
  </si>
  <si>
    <t xml:space="preserve">Óvodák </t>
  </si>
  <si>
    <t>Csemegi Könyvtár</t>
  </si>
  <si>
    <t>Összből 2022. év</t>
  </si>
  <si>
    <t>Összből 2023. év</t>
  </si>
  <si>
    <t xml:space="preserve">Egyenleg / hitel 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</si>
</sst>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30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0"/>
      <color indexed="16"/>
      <name val="Times New Roman"/>
      <family val="1"/>
      <charset val="238"/>
    </font>
    <font>
      <b/>
      <sz val="10"/>
      <color indexed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.5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16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i/>
      <sz val="9"/>
      <color indexed="16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sz val="8.5"/>
      <color indexed="8"/>
      <name val="Times New Roman"/>
      <family val="1"/>
      <charset val="238"/>
    </font>
    <font>
      <b/>
      <sz val="8.5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4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1" fillId="0" borderId="0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 applyAlignme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3" fontId="1" fillId="0" borderId="11" xfId="0" applyNumberFormat="1" applyFont="1" applyBorder="1"/>
    <xf numFmtId="3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7" fillId="0" borderId="4" xfId="0" applyNumberFormat="1" applyFont="1" applyBorder="1"/>
    <xf numFmtId="3" fontId="7" fillId="0" borderId="13" xfId="0" applyNumberFormat="1" applyFont="1" applyBorder="1"/>
    <xf numFmtId="3" fontId="7" fillId="0" borderId="9" xfId="0" applyNumberFormat="1" applyFont="1" applyBorder="1"/>
    <xf numFmtId="3" fontId="7" fillId="0" borderId="14" xfId="0" applyNumberFormat="1" applyFont="1" applyBorder="1"/>
    <xf numFmtId="3" fontId="7" fillId="0" borderId="4" xfId="0" applyNumberFormat="1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9" fillId="0" borderId="4" xfId="0" applyNumberFormat="1" applyFont="1" applyBorder="1"/>
    <xf numFmtId="3" fontId="10" fillId="0" borderId="4" xfId="0" applyNumberFormat="1" applyFont="1" applyBorder="1"/>
    <xf numFmtId="3" fontId="9" fillId="0" borderId="13" xfId="0" applyNumberFormat="1" applyFont="1" applyBorder="1"/>
    <xf numFmtId="0" fontId="9" fillId="0" borderId="2" xfId="0" applyFont="1" applyBorder="1"/>
    <xf numFmtId="0" fontId="9" fillId="0" borderId="3" xfId="0" applyFont="1" applyBorder="1" applyAlignment="1"/>
    <xf numFmtId="0" fontId="9" fillId="0" borderId="1" xfId="0" applyFont="1" applyBorder="1" applyAlignment="1"/>
    <xf numFmtId="0" fontId="9" fillId="0" borderId="0" xfId="0" applyFont="1"/>
    <xf numFmtId="0" fontId="9" fillId="0" borderId="0" xfId="0" applyFont="1" applyBorder="1"/>
    <xf numFmtId="3" fontId="9" fillId="0" borderId="15" xfId="0" applyNumberFormat="1" applyFont="1" applyBorder="1"/>
    <xf numFmtId="0" fontId="1" fillId="0" borderId="16" xfId="0" applyFont="1" applyBorder="1"/>
    <xf numFmtId="0" fontId="9" fillId="0" borderId="4" xfId="0" applyFont="1" applyBorder="1"/>
    <xf numFmtId="0" fontId="9" fillId="0" borderId="4" xfId="0" applyFont="1" applyBorder="1" applyAlignment="1"/>
    <xf numFmtId="0" fontId="9" fillId="0" borderId="18" xfId="0" applyFont="1" applyBorder="1"/>
    <xf numFmtId="0" fontId="9" fillId="0" borderId="19" xfId="0" applyFont="1" applyBorder="1" applyAlignment="1"/>
    <xf numFmtId="0" fontId="9" fillId="0" borderId="20" xfId="0" applyFont="1" applyBorder="1" applyAlignment="1"/>
    <xf numFmtId="3" fontId="10" fillId="0" borderId="21" xfId="0" applyNumberFormat="1" applyFont="1" applyBorder="1"/>
    <xf numFmtId="0" fontId="9" fillId="0" borderId="16" xfId="0" applyFont="1" applyBorder="1"/>
    <xf numFmtId="3" fontId="11" fillId="0" borderId="4" xfId="0" applyNumberFormat="1" applyFont="1" applyBorder="1"/>
    <xf numFmtId="3" fontId="10" fillId="0" borderId="9" xfId="0" applyNumberFormat="1" applyFont="1" applyBorder="1"/>
    <xf numFmtId="3" fontId="10" fillId="2" borderId="21" xfId="0" applyNumberFormat="1" applyFont="1" applyFill="1" applyBorder="1"/>
    <xf numFmtId="3" fontId="11" fillId="2" borderId="22" xfId="0" applyNumberFormat="1" applyFont="1" applyFill="1" applyBorder="1"/>
    <xf numFmtId="0" fontId="9" fillId="2" borderId="0" xfId="0" applyFont="1" applyFill="1"/>
    <xf numFmtId="0" fontId="9" fillId="2" borderId="0" xfId="0" applyFont="1" applyFill="1" applyBorder="1"/>
    <xf numFmtId="3" fontId="3" fillId="0" borderId="21" xfId="0" applyNumberFormat="1" applyFont="1" applyBorder="1"/>
    <xf numFmtId="0" fontId="11" fillId="0" borderId="10" xfId="0" applyFont="1" applyBorder="1" applyAlignment="1"/>
    <xf numFmtId="0" fontId="11" fillId="0" borderId="23" xfId="0" applyFont="1" applyBorder="1" applyAlignment="1"/>
    <xf numFmtId="0" fontId="11" fillId="0" borderId="24" xfId="0" applyFont="1" applyBorder="1" applyAlignment="1"/>
    <xf numFmtId="3" fontId="11" fillId="0" borderId="13" xfId="0" applyNumberFormat="1" applyFont="1" applyBorder="1"/>
    <xf numFmtId="3" fontId="12" fillId="0" borderId="4" xfId="0" applyNumberFormat="1" applyFont="1" applyBorder="1"/>
    <xf numFmtId="0" fontId="13" fillId="0" borderId="0" xfId="0" applyFont="1" applyBorder="1"/>
    <xf numFmtId="0" fontId="9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0" fontId="9" fillId="0" borderId="17" xfId="0" applyFont="1" applyBorder="1" applyAlignment="1"/>
    <xf numFmtId="3" fontId="10" fillId="0" borderId="21" xfId="0" applyNumberFormat="1" applyFont="1" applyBorder="1" applyAlignment="1"/>
    <xf numFmtId="0" fontId="9" fillId="0" borderId="0" xfId="0" applyFont="1" applyAlignment="1"/>
    <xf numFmtId="0" fontId="9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3" fontId="7" fillId="0" borderId="9" xfId="0" applyNumberFormat="1" applyFont="1" applyBorder="1" applyAlignment="1"/>
    <xf numFmtId="0" fontId="1" fillId="0" borderId="0" xfId="0" applyFont="1" applyAlignment="1"/>
    <xf numFmtId="0" fontId="1" fillId="0" borderId="0" xfId="0" applyFont="1" applyBorder="1" applyAlignment="1"/>
    <xf numFmtId="3" fontId="7" fillId="0" borderId="4" xfId="0" applyNumberFormat="1" applyFont="1" applyBorder="1" applyAlignment="1"/>
    <xf numFmtId="0" fontId="9" fillId="0" borderId="2" xfId="0" applyFont="1" applyBorder="1" applyAlignment="1"/>
    <xf numFmtId="3" fontId="11" fillId="0" borderId="9" xfId="0" applyNumberFormat="1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0" xfId="0" applyFont="1" applyBorder="1" applyAlignment="1"/>
    <xf numFmtId="3" fontId="14" fillId="0" borderId="4" xfId="0" applyNumberFormat="1" applyFont="1" applyBorder="1"/>
    <xf numFmtId="3" fontId="11" fillId="0" borderId="21" xfId="0" applyNumberFormat="1" applyFont="1" applyBorder="1"/>
    <xf numFmtId="3" fontId="14" fillId="0" borderId="9" xfId="0" applyNumberFormat="1" applyFont="1" applyBorder="1"/>
    <xf numFmtId="164" fontId="9" fillId="0" borderId="0" xfId="1" applyNumberFormat="1" applyFont="1"/>
    <xf numFmtId="164" fontId="1" fillId="0" borderId="0" xfId="0" applyNumberFormat="1" applyFont="1"/>
    <xf numFmtId="3" fontId="14" fillId="0" borderId="4" xfId="0" applyNumberFormat="1" applyFont="1" applyBorder="1" applyAlignment="1"/>
    <xf numFmtId="0" fontId="9" fillId="0" borderId="3" xfId="0" applyFont="1" applyBorder="1" applyAlignment="1"/>
    <xf numFmtId="3" fontId="9" fillId="0" borderId="4" xfId="0" applyNumberFormat="1" applyFont="1" applyFill="1" applyBorder="1"/>
    <xf numFmtId="3" fontId="10" fillId="0" borderId="4" xfId="0" applyNumberFormat="1" applyFont="1" applyFill="1" applyBorder="1"/>
    <xf numFmtId="3" fontId="11" fillId="0" borderId="13" xfId="0" applyNumberFormat="1" applyFont="1" applyFill="1" applyBorder="1"/>
    <xf numFmtId="3" fontId="14" fillId="0" borderId="15" xfId="0" applyNumberFormat="1" applyFont="1" applyBorder="1"/>
    <xf numFmtId="3" fontId="15" fillId="0" borderId="21" xfId="0" applyNumberFormat="1" applyFont="1" applyBorder="1"/>
    <xf numFmtId="3" fontId="15" fillId="0" borderId="9" xfId="0" applyNumberFormat="1" applyFont="1" applyBorder="1"/>
    <xf numFmtId="3" fontId="14" fillId="0" borderId="4" xfId="0" applyNumberFormat="1" applyFont="1" applyBorder="1" applyAlignment="1">
      <alignment wrapText="1"/>
    </xf>
    <xf numFmtId="0" fontId="14" fillId="0" borderId="2" xfId="0" applyFont="1" applyBorder="1"/>
    <xf numFmtId="3" fontId="15" fillId="0" borderId="4" xfId="0" applyNumberFormat="1" applyFont="1" applyBorder="1"/>
    <xf numFmtId="0" fontId="14" fillId="0" borderId="0" xfId="0" applyFont="1"/>
    <xf numFmtId="0" fontId="14" fillId="0" borderId="0" xfId="0" applyFont="1" applyBorder="1"/>
    <xf numFmtId="3" fontId="16" fillId="0" borderId="9" xfId="0" applyNumberFormat="1" applyFont="1" applyBorder="1" applyAlignment="1"/>
    <xf numFmtId="0" fontId="9" fillId="0" borderId="1" xfId="0" applyFont="1" applyBorder="1" applyAlignment="1"/>
    <xf numFmtId="0" fontId="9" fillId="0" borderId="3" xfId="0" applyFont="1" applyBorder="1" applyAlignment="1"/>
    <xf numFmtId="3" fontId="3" fillId="0" borderId="31" xfId="0" applyNumberFormat="1" applyFont="1" applyBorder="1"/>
    <xf numFmtId="3" fontId="3" fillId="0" borderId="4" xfId="0" applyNumberFormat="1" applyFont="1" applyBorder="1"/>
    <xf numFmtId="3" fontId="3" fillId="0" borderId="15" xfId="0" applyNumberFormat="1" applyFont="1" applyBorder="1"/>
    <xf numFmtId="3" fontId="3" fillId="0" borderId="9" xfId="0" applyNumberFormat="1" applyFont="1" applyBorder="1"/>
    <xf numFmtId="3" fontId="3" fillId="0" borderId="38" xfId="0" applyNumberFormat="1" applyFont="1" applyBorder="1"/>
    <xf numFmtId="3" fontId="10" fillId="0" borderId="38" xfId="0" applyNumberFormat="1" applyFont="1" applyBorder="1"/>
    <xf numFmtId="0" fontId="9" fillId="0" borderId="1" xfId="0" applyFont="1" applyBorder="1" applyAlignment="1"/>
    <xf numFmtId="0" fontId="2" fillId="0" borderId="16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9" fillId="0" borderId="1" xfId="0" applyFont="1" applyBorder="1" applyAlignment="1"/>
    <xf numFmtId="0" fontId="1" fillId="0" borderId="4" xfId="0" applyFont="1" applyBorder="1" applyAlignment="1"/>
    <xf numFmtId="3" fontId="17" fillId="0" borderId="39" xfId="0" applyNumberFormat="1" applyFont="1" applyBorder="1" applyAlignment="1"/>
    <xf numFmtId="3" fontId="17" fillId="3" borderId="39" xfId="0" applyNumberFormat="1" applyFont="1" applyFill="1" applyBorder="1" applyAlignment="1"/>
    <xf numFmtId="3" fontId="14" fillId="0" borderId="39" xfId="0" applyNumberFormat="1" applyFont="1" applyBorder="1" applyAlignment="1"/>
    <xf numFmtId="3" fontId="17" fillId="0" borderId="39" xfId="0" applyNumberFormat="1" applyFont="1" applyBorder="1"/>
    <xf numFmtId="3" fontId="14" fillId="0" borderId="39" xfId="0" applyNumberFormat="1" applyFont="1" applyBorder="1"/>
    <xf numFmtId="0" fontId="1" fillId="0" borderId="3" xfId="0" applyFont="1" applyBorder="1" applyAlignment="1"/>
    <xf numFmtId="0" fontId="9" fillId="0" borderId="3" xfId="0" applyFont="1" applyBorder="1" applyAlignment="1"/>
    <xf numFmtId="0" fontId="9" fillId="0" borderId="1" xfId="0" applyFont="1" applyBorder="1" applyAlignment="1"/>
    <xf numFmtId="3" fontId="8" fillId="0" borderId="14" xfId="0" applyNumberFormat="1" applyFont="1" applyBorder="1"/>
    <xf numFmtId="3" fontId="8" fillId="0" borderId="13" xfId="0" applyNumberFormat="1" applyFont="1" applyBorder="1"/>
    <xf numFmtId="3" fontId="11" fillId="0" borderId="14" xfId="0" applyNumberFormat="1" applyFont="1" applyBorder="1"/>
    <xf numFmtId="3" fontId="11" fillId="0" borderId="9" xfId="0" applyNumberFormat="1" applyFont="1" applyBorder="1"/>
    <xf numFmtId="3" fontId="11" fillId="2" borderId="13" xfId="0" applyNumberFormat="1" applyFont="1" applyFill="1" applyBorder="1"/>
    <xf numFmtId="3" fontId="11" fillId="0" borderId="22" xfId="0" applyNumberFormat="1" applyFont="1" applyBorder="1"/>
    <xf numFmtId="3" fontId="18" fillId="0" borderId="13" xfId="0" applyNumberFormat="1" applyFont="1" applyBorder="1"/>
    <xf numFmtId="3" fontId="18" fillId="2" borderId="22" xfId="0" applyNumberFormat="1" applyFont="1" applyFill="1" applyBorder="1"/>
    <xf numFmtId="3" fontId="19" fillId="0" borderId="4" xfId="0" applyNumberFormat="1" applyFont="1" applyBorder="1"/>
    <xf numFmtId="3" fontId="20" fillId="0" borderId="4" xfId="0" applyNumberFormat="1" applyFont="1" applyBorder="1"/>
    <xf numFmtId="3" fontId="22" fillId="0" borderId="9" xfId="0" applyNumberFormat="1" applyFont="1" applyBorder="1"/>
    <xf numFmtId="3" fontId="22" fillId="0" borderId="4" xfId="0" applyNumberFormat="1" applyFont="1" applyBorder="1"/>
    <xf numFmtId="3" fontId="20" fillId="0" borderId="15" xfId="0" applyNumberFormat="1" applyFont="1" applyBorder="1"/>
    <xf numFmtId="3" fontId="23" fillId="0" borderId="21" xfId="0" applyNumberFormat="1" applyFont="1" applyBorder="1"/>
    <xf numFmtId="3" fontId="20" fillId="0" borderId="21" xfId="0" applyNumberFormat="1" applyFont="1" applyBorder="1" applyAlignment="1"/>
    <xf numFmtId="3" fontId="22" fillId="0" borderId="9" xfId="0" applyNumberFormat="1" applyFont="1" applyBorder="1" applyAlignment="1"/>
    <xf numFmtId="3" fontId="22" fillId="0" borderId="4" xfId="0" applyNumberFormat="1" applyFont="1" applyBorder="1" applyAlignment="1"/>
    <xf numFmtId="3" fontId="23" fillId="2" borderId="3" xfId="0" applyNumberFormat="1" applyFont="1" applyFill="1" applyBorder="1" applyAlignment="1"/>
    <xf numFmtId="3" fontId="23" fillId="0" borderId="4" xfId="0" applyNumberFormat="1" applyFont="1" applyBorder="1" applyAlignment="1"/>
    <xf numFmtId="3" fontId="23" fillId="0" borderId="4" xfId="0" applyNumberFormat="1" applyFont="1" applyBorder="1"/>
    <xf numFmtId="3" fontId="24" fillId="0" borderId="4" xfId="0" applyNumberFormat="1" applyFont="1" applyBorder="1" applyAlignment="1"/>
    <xf numFmtId="3" fontId="23" fillId="0" borderId="21" xfId="0" applyNumberFormat="1" applyFont="1" applyBorder="1" applyAlignment="1"/>
    <xf numFmtId="3" fontId="21" fillId="0" borderId="9" xfId="0" applyNumberFormat="1" applyFont="1" applyBorder="1" applyAlignment="1"/>
    <xf numFmtId="3" fontId="25" fillId="0" borderId="9" xfId="0" applyNumberFormat="1" applyFont="1" applyBorder="1" applyAlignment="1"/>
    <xf numFmtId="0" fontId="20" fillId="0" borderId="0" xfId="0" applyFont="1" applyBorder="1"/>
    <xf numFmtId="0" fontId="20" fillId="0" borderId="4" xfId="0" applyFont="1" applyBorder="1"/>
    <xf numFmtId="3" fontId="26" fillId="0" borderId="21" xfId="0" applyNumberFormat="1" applyFont="1" applyBorder="1"/>
    <xf numFmtId="3" fontId="27" fillId="0" borderId="4" xfId="0" applyNumberFormat="1" applyFont="1" applyBorder="1"/>
    <xf numFmtId="3" fontId="23" fillId="0" borderId="14" xfId="0" applyNumberFormat="1" applyFont="1" applyBorder="1"/>
    <xf numFmtId="3" fontId="28" fillId="0" borderId="4" xfId="0" applyNumberFormat="1" applyFont="1" applyBorder="1"/>
    <xf numFmtId="3" fontId="29" fillId="0" borderId="4" xfId="0" applyNumberFormat="1" applyFont="1" applyBorder="1"/>
    <xf numFmtId="3" fontId="13" fillId="0" borderId="4" xfId="0" applyNumberFormat="1" applyFont="1" applyBorder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/>
    <xf numFmtId="0" fontId="2" fillId="0" borderId="34" xfId="0" applyFont="1" applyBorder="1" applyAlignment="1"/>
    <xf numFmtId="0" fontId="2" fillId="0" borderId="35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9" fillId="0" borderId="3" xfId="0" applyFont="1" applyBorder="1" applyAlignment="1"/>
    <xf numFmtId="0" fontId="9" fillId="0" borderId="1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0" fillId="2" borderId="5" xfId="0" applyFont="1" applyFill="1" applyBorder="1" applyAlignment="1"/>
    <xf numFmtId="0" fontId="10" fillId="2" borderId="6" xfId="0" applyFont="1" applyFill="1" applyBorder="1" applyAlignment="1"/>
    <xf numFmtId="0" fontId="10" fillId="2" borderId="7" xfId="0" applyFont="1" applyFill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0" fontId="3" fillId="0" borderId="10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4" fillId="0" borderId="3" xfId="0" applyFont="1" applyBorder="1" applyAlignment="1"/>
    <xf numFmtId="0" fontId="14" fillId="0" borderId="1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0" fontId="11" fillId="0" borderId="16" xfId="0" applyFont="1" applyBorder="1" applyAlignment="1"/>
    <xf numFmtId="0" fontId="11" fillId="0" borderId="17" xfId="0" applyFont="1" applyBorder="1" applyAlignment="1"/>
    <xf numFmtId="0" fontId="11" fillId="0" borderId="1" xfId="0" applyFont="1" applyBorder="1" applyAlignment="1"/>
    <xf numFmtId="0" fontId="2" fillId="0" borderId="10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" xfId="0" applyFont="1" applyBorder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7"/>
  <sheetViews>
    <sheetView tabSelected="1" view="pageLayout" topLeftCell="A89" zoomScale="64" zoomScaleSheetLayoutView="100" zoomScalePageLayoutView="64" workbookViewId="0">
      <selection activeCell="C146" sqref="C146:C151"/>
    </sheetView>
  </sheetViews>
  <sheetFormatPr defaultColWidth="14.7109375" defaultRowHeight="12.75"/>
  <cols>
    <col min="1" max="1" width="9.85546875" style="1" customWidth="1"/>
    <col min="2" max="2" width="14.7109375" style="1"/>
    <col min="3" max="3" width="12.28515625" style="1" customWidth="1"/>
    <col min="4" max="4" width="13.85546875" style="1" customWidth="1"/>
    <col min="5" max="5" width="13.5703125" style="1" customWidth="1"/>
    <col min="6" max="6" width="14.28515625" style="1" customWidth="1"/>
    <col min="7" max="7" width="14.7109375" style="1" customWidth="1"/>
    <col min="8" max="8" width="13.28515625" style="1" customWidth="1"/>
    <col min="9" max="9" width="13.140625" style="1" customWidth="1"/>
    <col min="10" max="10" width="13.42578125" style="1" customWidth="1"/>
    <col min="11" max="11" width="13" style="1" customWidth="1"/>
    <col min="12" max="12" width="14.42578125" style="1" customWidth="1"/>
    <col min="13" max="13" width="12.7109375" style="1" customWidth="1"/>
    <col min="14" max="14" width="12.85546875" style="1" customWidth="1"/>
    <col min="15" max="15" width="12.5703125" style="1" customWidth="1"/>
    <col min="16" max="16" width="14.28515625" style="1" customWidth="1"/>
    <col min="17" max="17" width="13.28515625" style="1" customWidth="1"/>
    <col min="18" max="18" width="14.7109375" style="1" customWidth="1"/>
    <col min="19" max="19" width="14.7109375" style="1"/>
    <col min="20" max="16384" width="14.7109375" style="3"/>
  </cols>
  <sheetData>
    <row r="1" spans="1:19" s="13" customFormat="1" ht="11.25">
      <c r="A1" s="174" t="s">
        <v>0</v>
      </c>
      <c r="B1" s="175"/>
      <c r="C1" s="176"/>
      <c r="D1" s="152" t="s">
        <v>1</v>
      </c>
      <c r="E1" s="152" t="s">
        <v>2</v>
      </c>
      <c r="F1" s="152" t="s">
        <v>3</v>
      </c>
      <c r="G1" s="152" t="s">
        <v>4</v>
      </c>
      <c r="H1" s="152" t="s">
        <v>5</v>
      </c>
      <c r="I1" s="152" t="s">
        <v>6</v>
      </c>
      <c r="J1" s="152" t="s">
        <v>7</v>
      </c>
      <c r="K1" s="152" t="s">
        <v>8</v>
      </c>
      <c r="L1" s="152" t="s">
        <v>9</v>
      </c>
      <c r="M1" s="152" t="s">
        <v>46</v>
      </c>
      <c r="N1" s="152" t="s">
        <v>10</v>
      </c>
      <c r="O1" s="152" t="s">
        <v>11</v>
      </c>
      <c r="P1" s="152" t="s">
        <v>12</v>
      </c>
      <c r="Q1" s="156" t="s">
        <v>67</v>
      </c>
      <c r="R1" s="154" t="s">
        <v>68</v>
      </c>
      <c r="S1" s="12"/>
    </row>
    <row r="2" spans="1:19" s="14" customFormat="1" ht="12" thickBot="1">
      <c r="A2" s="177"/>
      <c r="B2" s="178"/>
      <c r="C2" s="179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7"/>
      <c r="R2" s="155"/>
      <c r="S2" s="12"/>
    </row>
    <row r="3" spans="1:19">
      <c r="A3" s="158" t="s">
        <v>47</v>
      </c>
      <c r="B3" s="159"/>
      <c r="C3" s="160"/>
      <c r="D3" s="15"/>
      <c r="E3" s="15"/>
      <c r="F3" s="15"/>
      <c r="G3" s="15"/>
      <c r="H3" s="15"/>
      <c r="I3" s="16"/>
      <c r="J3" s="16"/>
      <c r="K3" s="16"/>
      <c r="L3" s="16"/>
      <c r="M3" s="16"/>
      <c r="N3" s="16"/>
      <c r="O3" s="16"/>
      <c r="P3" s="16"/>
      <c r="Q3" s="17"/>
      <c r="R3" s="18"/>
    </row>
    <row r="4" spans="1:19">
      <c r="A4" s="4"/>
      <c r="B4" s="161" t="s">
        <v>56</v>
      </c>
      <c r="C4" s="162"/>
      <c r="D4" s="25">
        <v>2116015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25">
        <f>SUM(D4:O4)</f>
        <v>2116015</v>
      </c>
      <c r="Q4" s="128">
        <f>P4</f>
        <v>2116015</v>
      </c>
      <c r="R4" s="52"/>
    </row>
    <row r="5" spans="1:19">
      <c r="A5" s="4"/>
      <c r="B5" s="5" t="s">
        <v>57</v>
      </c>
      <c r="C5" s="2"/>
      <c r="D5" s="25">
        <v>1939452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5">
        <f t="shared" ref="P5:P14" si="0">SUM(D5:O5)</f>
        <v>1939452</v>
      </c>
      <c r="Q5" s="128">
        <f t="shared" ref="Q5:Q46" si="1">P5</f>
        <v>1939452</v>
      </c>
      <c r="R5" s="52"/>
    </row>
    <row r="6" spans="1:19">
      <c r="A6" s="4"/>
      <c r="B6" s="5" t="s">
        <v>14</v>
      </c>
      <c r="C6" s="2"/>
      <c r="D6" s="25">
        <v>946684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5">
        <f t="shared" si="0"/>
        <v>946684</v>
      </c>
      <c r="Q6" s="128">
        <f t="shared" si="1"/>
        <v>946684</v>
      </c>
      <c r="R6" s="52"/>
    </row>
    <row r="7" spans="1:19">
      <c r="A7" s="4"/>
      <c r="B7" s="161" t="s">
        <v>61</v>
      </c>
      <c r="C7" s="162"/>
      <c r="D7" s="25">
        <v>36251229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5">
        <f t="shared" si="0"/>
        <v>36251229</v>
      </c>
      <c r="Q7" s="128">
        <f t="shared" si="1"/>
        <v>36251229</v>
      </c>
      <c r="R7" s="52"/>
    </row>
    <row r="8" spans="1:19">
      <c r="A8" s="4"/>
      <c r="B8" s="161" t="s">
        <v>58</v>
      </c>
      <c r="C8" s="162"/>
      <c r="D8" s="25">
        <v>8038485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5">
        <f t="shared" si="0"/>
        <v>8038485</v>
      </c>
      <c r="Q8" s="128">
        <f t="shared" si="1"/>
        <v>8038485</v>
      </c>
      <c r="R8" s="52"/>
    </row>
    <row r="9" spans="1:19" s="32" customFormat="1">
      <c r="A9" s="28"/>
      <c r="B9" s="166" t="s">
        <v>16</v>
      </c>
      <c r="C9" s="167"/>
      <c r="D9" s="25">
        <v>4455185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>
        <f t="shared" si="0"/>
        <v>4455185</v>
      </c>
      <c r="Q9" s="128">
        <f t="shared" si="1"/>
        <v>4455185</v>
      </c>
      <c r="R9" s="52"/>
      <c r="S9" s="31"/>
    </row>
    <row r="10" spans="1:19" s="32" customFormat="1">
      <c r="A10" s="28"/>
      <c r="B10" s="29" t="s">
        <v>59</v>
      </c>
      <c r="C10" s="30"/>
      <c r="D10" s="25">
        <v>7124574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>
        <f>SUM(D10:O10)</f>
        <v>7124574</v>
      </c>
      <c r="Q10" s="128">
        <f t="shared" si="1"/>
        <v>7124574</v>
      </c>
      <c r="R10" s="52"/>
      <c r="S10" s="31"/>
    </row>
    <row r="11" spans="1:19" s="32" customFormat="1">
      <c r="A11" s="28"/>
      <c r="B11" s="29" t="s">
        <v>55</v>
      </c>
      <c r="C11" s="30"/>
      <c r="D11" s="25">
        <v>4522420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>
        <f t="shared" si="0"/>
        <v>4522420</v>
      </c>
      <c r="Q11" s="128">
        <f t="shared" si="1"/>
        <v>4522420</v>
      </c>
      <c r="R11" s="52"/>
      <c r="S11" s="31"/>
    </row>
    <row r="12" spans="1:19" s="32" customFormat="1">
      <c r="A12" s="28"/>
      <c r="B12" s="29" t="s">
        <v>54</v>
      </c>
      <c r="C12" s="30"/>
      <c r="D12" s="25">
        <v>2529043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>
        <f t="shared" si="0"/>
        <v>2529043</v>
      </c>
      <c r="Q12" s="128">
        <f t="shared" si="1"/>
        <v>2529043</v>
      </c>
      <c r="R12" s="52"/>
      <c r="S12" s="31"/>
    </row>
    <row r="13" spans="1:19">
      <c r="A13" s="4"/>
      <c r="B13" s="161" t="s">
        <v>22</v>
      </c>
      <c r="C13" s="162"/>
      <c r="D13" s="25">
        <v>5629656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>
        <f>SUM(D13:O13)</f>
        <v>5629656</v>
      </c>
      <c r="Q13" s="128">
        <f t="shared" si="1"/>
        <v>5629656</v>
      </c>
      <c r="R13" s="52"/>
    </row>
    <row r="14" spans="1:19">
      <c r="A14" s="34"/>
      <c r="B14" s="117" t="s">
        <v>51</v>
      </c>
      <c r="C14" s="2"/>
      <c r="D14" s="25">
        <v>168387437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>
        <f t="shared" si="0"/>
        <v>168387437</v>
      </c>
      <c r="Q14" s="128">
        <f t="shared" si="1"/>
        <v>168387437</v>
      </c>
      <c r="R14" s="52"/>
    </row>
    <row r="15" spans="1:19" ht="13.5">
      <c r="A15" s="168" t="s">
        <v>18</v>
      </c>
      <c r="B15" s="169"/>
      <c r="C15" s="170"/>
      <c r="D15" s="26">
        <f>SUM(D4:D14)</f>
        <v>241940180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>
        <f>SUM(P4:P14)</f>
        <v>241940180</v>
      </c>
      <c r="Q15" s="147">
        <f t="shared" si="1"/>
        <v>241940180</v>
      </c>
      <c r="R15" s="52"/>
    </row>
    <row r="16" spans="1:19" ht="18.75">
      <c r="A16" s="163" t="s">
        <v>21</v>
      </c>
      <c r="B16" s="164"/>
      <c r="C16" s="165"/>
      <c r="D16" s="53" t="s">
        <v>19</v>
      </c>
      <c r="E16" s="53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6"/>
      <c r="Q16" s="128">
        <f t="shared" si="1"/>
        <v>0</v>
      </c>
      <c r="R16" s="52"/>
    </row>
    <row r="17" spans="1:19" ht="13.5">
      <c r="A17" s="4"/>
      <c r="B17" s="161" t="s">
        <v>56</v>
      </c>
      <c r="C17" s="162"/>
      <c r="D17" s="25">
        <v>14290069</v>
      </c>
      <c r="E17" s="25">
        <v>14440063</v>
      </c>
      <c r="F17" s="25">
        <v>14440063</v>
      </c>
      <c r="G17" s="25">
        <v>14440063</v>
      </c>
      <c r="H17" s="25">
        <v>14440063</v>
      </c>
      <c r="I17" s="25">
        <v>16049063</v>
      </c>
      <c r="J17" s="25">
        <v>14217063</v>
      </c>
      <c r="K17" s="25">
        <v>14417063</v>
      </c>
      <c r="L17" s="25">
        <v>14443063</v>
      </c>
      <c r="M17" s="25">
        <v>15509267</v>
      </c>
      <c r="N17" s="25">
        <v>14490075</v>
      </c>
      <c r="O17" s="25">
        <v>14460063</v>
      </c>
      <c r="P17" s="26">
        <f>SUM(D17:O17)</f>
        <v>175635978</v>
      </c>
      <c r="Q17" s="128"/>
      <c r="R17" s="52">
        <f>P17</f>
        <v>175635978</v>
      </c>
    </row>
    <row r="18" spans="1:19" ht="13.5">
      <c r="A18" s="4"/>
      <c r="B18" s="5" t="s">
        <v>57</v>
      </c>
      <c r="C18" s="2"/>
      <c r="D18" s="25">
        <v>15685184</v>
      </c>
      <c r="E18" s="25">
        <v>19771920</v>
      </c>
      <c r="F18" s="25">
        <v>18644849</v>
      </c>
      <c r="G18" s="25">
        <v>18611313</v>
      </c>
      <c r="H18" s="25">
        <v>18081313</v>
      </c>
      <c r="I18" s="25">
        <v>18081313</v>
      </c>
      <c r="J18" s="25">
        <v>18081313</v>
      </c>
      <c r="K18" s="25">
        <v>18081322</v>
      </c>
      <c r="L18" s="25">
        <v>19782904</v>
      </c>
      <c r="M18" s="25">
        <v>19778313</v>
      </c>
      <c r="N18" s="25">
        <v>19705304</v>
      </c>
      <c r="O18" s="25">
        <v>18644847</v>
      </c>
      <c r="P18" s="26">
        <f t="shared" ref="P18:P28" si="2">SUM(D18:O18)</f>
        <v>222949895</v>
      </c>
      <c r="Q18" s="128"/>
      <c r="R18" s="52">
        <f t="shared" ref="R18:R28" si="3">P18</f>
        <v>222949895</v>
      </c>
    </row>
    <row r="19" spans="1:19" ht="13.5">
      <c r="A19" s="4"/>
      <c r="B19" s="5" t="s">
        <v>14</v>
      </c>
      <c r="C19" s="2"/>
      <c r="D19" s="25">
        <v>29698970</v>
      </c>
      <c r="E19" s="25">
        <v>29698970</v>
      </c>
      <c r="F19" s="25">
        <v>29698970</v>
      </c>
      <c r="G19" s="25">
        <v>29698970</v>
      </c>
      <c r="H19" s="25">
        <v>32050320</v>
      </c>
      <c r="I19" s="25">
        <v>29698970</v>
      </c>
      <c r="J19" s="25">
        <v>29698970</v>
      </c>
      <c r="K19" s="25">
        <v>32653230</v>
      </c>
      <c r="L19" s="25">
        <v>29698970</v>
      </c>
      <c r="M19" s="25">
        <v>29698970</v>
      </c>
      <c r="N19" s="25">
        <v>29698970</v>
      </c>
      <c r="O19" s="25">
        <v>32110616</v>
      </c>
      <c r="P19" s="26">
        <f>SUM(D19:O19)</f>
        <v>364104896</v>
      </c>
      <c r="Q19" s="128"/>
      <c r="R19" s="52">
        <f t="shared" si="3"/>
        <v>364104896</v>
      </c>
    </row>
    <row r="20" spans="1:19" ht="13.5">
      <c r="A20" s="4"/>
      <c r="B20" s="161" t="s">
        <v>61</v>
      </c>
      <c r="C20" s="162"/>
      <c r="D20" s="25">
        <v>4116965</v>
      </c>
      <c r="E20" s="25">
        <v>4087965</v>
      </c>
      <c r="F20" s="25">
        <v>4087965</v>
      </c>
      <c r="G20" s="25">
        <v>4087965</v>
      </c>
      <c r="H20" s="25">
        <v>4176979</v>
      </c>
      <c r="I20" s="25">
        <v>4297965</v>
      </c>
      <c r="J20" s="25">
        <v>4297965</v>
      </c>
      <c r="K20" s="25">
        <v>4297965</v>
      </c>
      <c r="L20" s="25">
        <v>4297965</v>
      </c>
      <c r="M20" s="25">
        <v>4297965</v>
      </c>
      <c r="N20" s="25">
        <v>5287811</v>
      </c>
      <c r="O20" s="25">
        <v>4297968</v>
      </c>
      <c r="P20" s="26">
        <f t="shared" si="2"/>
        <v>51633443</v>
      </c>
      <c r="Q20" s="128"/>
      <c r="R20" s="52">
        <f t="shared" si="3"/>
        <v>51633443</v>
      </c>
    </row>
    <row r="21" spans="1:19" s="32" customFormat="1" ht="13.5">
      <c r="A21" s="28"/>
      <c r="B21" s="166" t="s">
        <v>58</v>
      </c>
      <c r="C21" s="167"/>
      <c r="D21" s="25">
        <v>3571843</v>
      </c>
      <c r="E21" s="25">
        <v>3571843</v>
      </c>
      <c r="F21" s="25">
        <v>3571843</v>
      </c>
      <c r="G21" s="25">
        <v>3571843</v>
      </c>
      <c r="H21" s="25">
        <v>3571843</v>
      </c>
      <c r="I21" s="25">
        <v>3571843</v>
      </c>
      <c r="J21" s="25">
        <v>3571843</v>
      </c>
      <c r="K21" s="25">
        <v>3571843</v>
      </c>
      <c r="L21" s="25">
        <v>3571843</v>
      </c>
      <c r="M21" s="25">
        <v>3571843</v>
      </c>
      <c r="N21" s="25">
        <v>4427577</v>
      </c>
      <c r="O21" s="25">
        <v>3571850</v>
      </c>
      <c r="P21" s="26">
        <f t="shared" si="2"/>
        <v>43717857</v>
      </c>
      <c r="Q21" s="128"/>
      <c r="R21" s="52">
        <f t="shared" si="3"/>
        <v>43717857</v>
      </c>
      <c r="S21" s="31"/>
    </row>
    <row r="22" spans="1:19" s="32" customFormat="1" ht="13.5">
      <c r="A22" s="28"/>
      <c r="B22" s="166" t="s">
        <v>16</v>
      </c>
      <c r="C22" s="167"/>
      <c r="D22" s="85">
        <v>828000</v>
      </c>
      <c r="E22" s="85">
        <v>937000</v>
      </c>
      <c r="F22" s="85">
        <v>937000</v>
      </c>
      <c r="G22" s="85">
        <v>937000</v>
      </c>
      <c r="H22" s="85">
        <v>937000</v>
      </c>
      <c r="I22" s="85">
        <v>937000</v>
      </c>
      <c r="J22" s="85">
        <v>937000</v>
      </c>
      <c r="K22" s="85">
        <v>937000</v>
      </c>
      <c r="L22" s="85">
        <v>937000</v>
      </c>
      <c r="M22" s="85">
        <v>937000</v>
      </c>
      <c r="N22" s="85">
        <v>937000</v>
      </c>
      <c r="O22" s="85">
        <v>1122000</v>
      </c>
      <c r="P22" s="86">
        <f t="shared" si="2"/>
        <v>11320000</v>
      </c>
      <c r="Q22" s="128"/>
      <c r="R22" s="87">
        <f t="shared" si="3"/>
        <v>11320000</v>
      </c>
      <c r="S22" s="31"/>
    </row>
    <row r="23" spans="1:19" s="32" customFormat="1" ht="13.5">
      <c r="A23" s="28"/>
      <c r="B23" s="29" t="s">
        <v>59</v>
      </c>
      <c r="C23" s="30"/>
      <c r="D23" s="25">
        <v>68836196</v>
      </c>
      <c r="E23" s="25">
        <v>72644825</v>
      </c>
      <c r="F23" s="25">
        <v>72655760</v>
      </c>
      <c r="G23" s="25">
        <v>72940500</v>
      </c>
      <c r="H23" s="25">
        <v>72940500</v>
      </c>
      <c r="I23" s="25">
        <v>72940500</v>
      </c>
      <c r="J23" s="25">
        <v>70370210</v>
      </c>
      <c r="K23" s="25">
        <v>68470210</v>
      </c>
      <c r="L23" s="25">
        <v>69498180</v>
      </c>
      <c r="M23" s="25">
        <v>68470210</v>
      </c>
      <c r="N23" s="25">
        <v>68470210</v>
      </c>
      <c r="O23" s="25">
        <v>68470210</v>
      </c>
      <c r="P23" s="26">
        <f t="shared" si="2"/>
        <v>846707511</v>
      </c>
      <c r="Q23" s="128"/>
      <c r="R23" s="52">
        <f>P23-Q23</f>
        <v>846707511</v>
      </c>
      <c r="S23" s="31"/>
    </row>
    <row r="24" spans="1:19" s="32" customFormat="1" ht="13.5">
      <c r="A24" s="28"/>
      <c r="B24" s="29" t="s">
        <v>55</v>
      </c>
      <c r="C24" s="30"/>
      <c r="D24" s="25">
        <v>11353349</v>
      </c>
      <c r="E24" s="25">
        <v>11619516</v>
      </c>
      <c r="F24" s="25">
        <v>11619516</v>
      </c>
      <c r="G24" s="25">
        <v>11619516</v>
      </c>
      <c r="H24" s="25">
        <v>11619516</v>
      </c>
      <c r="I24" s="25">
        <v>11619516</v>
      </c>
      <c r="J24" s="25">
        <v>11619516</v>
      </c>
      <c r="K24" s="25">
        <v>11619516</v>
      </c>
      <c r="L24" s="25">
        <v>11619516</v>
      </c>
      <c r="M24" s="25">
        <v>11619516</v>
      </c>
      <c r="N24" s="25">
        <v>11619516</v>
      </c>
      <c r="O24" s="25">
        <v>11619522</v>
      </c>
      <c r="P24" s="26">
        <f t="shared" si="2"/>
        <v>139168031</v>
      </c>
      <c r="Q24" s="128"/>
      <c r="R24" s="52">
        <f t="shared" si="3"/>
        <v>139168031</v>
      </c>
      <c r="S24" s="31"/>
    </row>
    <row r="25" spans="1:19" s="32" customFormat="1" ht="13.5">
      <c r="A25" s="28"/>
      <c r="B25" s="166" t="s">
        <v>60</v>
      </c>
      <c r="C25" s="16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6">
        <f t="shared" si="2"/>
        <v>0</v>
      </c>
      <c r="Q25" s="128"/>
      <c r="R25" s="52">
        <f t="shared" si="3"/>
        <v>0</v>
      </c>
      <c r="S25" s="31"/>
    </row>
    <row r="26" spans="1:19" s="32" customFormat="1" ht="13.5">
      <c r="A26" s="28"/>
      <c r="B26" s="29" t="s">
        <v>54</v>
      </c>
      <c r="C26" s="30"/>
      <c r="D26" s="25">
        <v>170000</v>
      </c>
      <c r="E26" s="25">
        <v>189000</v>
      </c>
      <c r="F26" s="25">
        <v>189000</v>
      </c>
      <c r="G26" s="25">
        <v>189000</v>
      </c>
      <c r="H26" s="25">
        <v>189000</v>
      </c>
      <c r="I26" s="25">
        <v>189000</v>
      </c>
      <c r="J26" s="25">
        <v>189000</v>
      </c>
      <c r="K26" s="25">
        <v>188000</v>
      </c>
      <c r="L26" s="25">
        <v>188000</v>
      </c>
      <c r="M26" s="25">
        <v>188000</v>
      </c>
      <c r="N26" s="25">
        <v>188000</v>
      </c>
      <c r="O26" s="25">
        <v>188000</v>
      </c>
      <c r="P26" s="26">
        <f t="shared" si="2"/>
        <v>2244000</v>
      </c>
      <c r="Q26" s="128"/>
      <c r="R26" s="52">
        <f t="shared" si="3"/>
        <v>2244000</v>
      </c>
      <c r="S26" s="31"/>
    </row>
    <row r="27" spans="1:19" s="32" customFormat="1" ht="13.5">
      <c r="A27" s="28"/>
      <c r="B27" s="166" t="s">
        <v>22</v>
      </c>
      <c r="C27" s="167"/>
      <c r="D27" s="25">
        <v>26400000</v>
      </c>
      <c r="E27" s="25">
        <v>26400000</v>
      </c>
      <c r="F27" s="25">
        <v>26400000</v>
      </c>
      <c r="G27" s="25">
        <v>26400000</v>
      </c>
      <c r="H27" s="25">
        <v>26400000</v>
      </c>
      <c r="I27" s="25">
        <v>26400000</v>
      </c>
      <c r="J27" s="25">
        <v>26400000</v>
      </c>
      <c r="K27" s="25">
        <v>26400000</v>
      </c>
      <c r="L27" s="25">
        <v>26400000</v>
      </c>
      <c r="M27" s="25">
        <v>26400000</v>
      </c>
      <c r="N27" s="25">
        <v>26400000</v>
      </c>
      <c r="O27" s="25">
        <v>26409621</v>
      </c>
      <c r="P27" s="26">
        <f t="shared" si="2"/>
        <v>316809621</v>
      </c>
      <c r="Q27" s="128"/>
      <c r="R27" s="52">
        <f t="shared" si="3"/>
        <v>316809621</v>
      </c>
      <c r="S27" s="31"/>
    </row>
    <row r="28" spans="1:19" s="32" customFormat="1" ht="13.5">
      <c r="A28" s="35"/>
      <c r="B28" s="36" t="s">
        <v>51</v>
      </c>
      <c r="C28" s="36"/>
      <c r="D28" s="33">
        <v>4472000</v>
      </c>
      <c r="E28" s="33">
        <v>4472000</v>
      </c>
      <c r="F28" s="33">
        <v>4472000</v>
      </c>
      <c r="G28" s="33">
        <v>4472000</v>
      </c>
      <c r="H28" s="33">
        <v>4472000</v>
      </c>
      <c r="I28" s="33">
        <v>4472000</v>
      </c>
      <c r="J28" s="33">
        <v>4472000</v>
      </c>
      <c r="K28" s="33">
        <v>4472000</v>
      </c>
      <c r="L28" s="33">
        <v>4472000</v>
      </c>
      <c r="M28" s="33">
        <v>4472000</v>
      </c>
      <c r="N28" s="33">
        <v>4472000</v>
      </c>
      <c r="O28" s="33">
        <v>4473896</v>
      </c>
      <c r="P28" s="26">
        <f t="shared" si="2"/>
        <v>53665896</v>
      </c>
      <c r="Q28" s="128"/>
      <c r="R28" s="52">
        <f t="shared" si="3"/>
        <v>53665896</v>
      </c>
      <c r="S28" s="31"/>
    </row>
    <row r="29" spans="1:19" ht="14.25" thickBot="1">
      <c r="A29" s="171" t="s">
        <v>23</v>
      </c>
      <c r="B29" s="172"/>
      <c r="C29" s="173"/>
      <c r="D29" s="48">
        <f>SUM(D17:D28)</f>
        <v>179422576</v>
      </c>
      <c r="E29" s="48">
        <f t="shared" ref="E29:O29" si="4">SUM(E17:E28)</f>
        <v>187833102</v>
      </c>
      <c r="F29" s="48">
        <f t="shared" si="4"/>
        <v>186716966</v>
      </c>
      <c r="G29" s="48">
        <f t="shared" si="4"/>
        <v>186968170</v>
      </c>
      <c r="H29" s="48">
        <f t="shared" si="4"/>
        <v>188878534</v>
      </c>
      <c r="I29" s="48">
        <f t="shared" si="4"/>
        <v>188257170</v>
      </c>
      <c r="J29" s="48">
        <f t="shared" si="4"/>
        <v>183854880</v>
      </c>
      <c r="K29" s="48">
        <f t="shared" si="4"/>
        <v>185108149</v>
      </c>
      <c r="L29" s="48">
        <f t="shared" si="4"/>
        <v>184909441</v>
      </c>
      <c r="M29" s="48">
        <f t="shared" si="4"/>
        <v>184943084</v>
      </c>
      <c r="N29" s="48">
        <f t="shared" si="4"/>
        <v>185696463</v>
      </c>
      <c r="O29" s="48">
        <f t="shared" si="4"/>
        <v>185368593</v>
      </c>
      <c r="P29" s="48">
        <f>SUM(D29:O29)</f>
        <v>2227957128</v>
      </c>
      <c r="Q29" s="146"/>
      <c r="R29" s="45">
        <f>SUM(R17:R28)</f>
        <v>2227957128</v>
      </c>
    </row>
    <row r="30" spans="1:19" ht="13.5">
      <c r="A30" s="9"/>
      <c r="B30" s="10"/>
      <c r="C30" s="1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99"/>
      <c r="Q30" s="128"/>
      <c r="R30" s="22"/>
    </row>
    <row r="31" spans="1:19" ht="13.5">
      <c r="A31" s="163" t="s">
        <v>24</v>
      </c>
      <c r="B31" s="164"/>
      <c r="C31" s="165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01"/>
      <c r="Q31" s="128"/>
      <c r="R31" s="20"/>
    </row>
    <row r="32" spans="1:19" s="32" customFormat="1" ht="13.5">
      <c r="A32" s="28"/>
      <c r="B32" s="166" t="s">
        <v>56</v>
      </c>
      <c r="C32" s="167"/>
      <c r="D32" s="25">
        <v>1857709</v>
      </c>
      <c r="E32" s="25">
        <v>1877208</v>
      </c>
      <c r="F32" s="25">
        <v>1877208</v>
      </c>
      <c r="G32" s="25">
        <v>1877205</v>
      </c>
      <c r="H32" s="25">
        <v>1877208</v>
      </c>
      <c r="I32" s="25">
        <v>2086378</v>
      </c>
      <c r="J32" s="25">
        <v>1848218</v>
      </c>
      <c r="K32" s="25">
        <v>1874218</v>
      </c>
      <c r="L32" s="25">
        <v>1877598</v>
      </c>
      <c r="M32" s="25">
        <v>2018834</v>
      </c>
      <c r="N32" s="25">
        <v>1883714</v>
      </c>
      <c r="O32" s="25">
        <v>1877208</v>
      </c>
      <c r="P32" s="101">
        <f t="shared" ref="P32:P43" si="5">SUM(D32:O32)</f>
        <v>22832706</v>
      </c>
      <c r="Q32" s="128"/>
      <c r="R32" s="52">
        <f>P32</f>
        <v>22832706</v>
      </c>
      <c r="S32" s="31"/>
    </row>
    <row r="33" spans="1:19" s="32" customFormat="1" ht="13.5">
      <c r="A33" s="28"/>
      <c r="B33" s="5" t="s">
        <v>57</v>
      </c>
      <c r="C33" s="30"/>
      <c r="D33" s="25">
        <v>2077054</v>
      </c>
      <c r="E33" s="25">
        <v>2570350</v>
      </c>
      <c r="F33" s="25">
        <v>2423830</v>
      </c>
      <c r="G33" s="25">
        <v>2419471</v>
      </c>
      <c r="H33" s="25">
        <v>2350571</v>
      </c>
      <c r="I33" s="25">
        <v>2350571</v>
      </c>
      <c r="J33" s="25">
        <v>2312589</v>
      </c>
      <c r="K33" s="25">
        <v>2350569</v>
      </c>
      <c r="L33" s="25">
        <v>2571778</v>
      </c>
      <c r="M33" s="25">
        <v>2571183</v>
      </c>
      <c r="N33" s="25">
        <v>2561690</v>
      </c>
      <c r="O33" s="25">
        <v>2423830</v>
      </c>
      <c r="P33" s="100">
        <f t="shared" si="5"/>
        <v>28983486</v>
      </c>
      <c r="Q33" s="128"/>
      <c r="R33" s="52">
        <f t="shared" ref="R33:R43" si="6">P33</f>
        <v>28983486</v>
      </c>
      <c r="S33" s="31"/>
    </row>
    <row r="34" spans="1:19" s="32" customFormat="1" ht="13.5">
      <c r="A34" s="28"/>
      <c r="B34" s="29" t="s">
        <v>14</v>
      </c>
      <c r="C34" s="30"/>
      <c r="D34" s="112">
        <v>3854320</v>
      </c>
      <c r="E34" s="112">
        <v>3854320</v>
      </c>
      <c r="F34" s="112">
        <v>3854320</v>
      </c>
      <c r="G34" s="112">
        <v>3854320</v>
      </c>
      <c r="H34" s="112">
        <v>4159996</v>
      </c>
      <c r="I34" s="112">
        <v>3854320</v>
      </c>
      <c r="J34" s="112">
        <v>3854320</v>
      </c>
      <c r="K34" s="112">
        <v>4238374</v>
      </c>
      <c r="L34" s="112">
        <v>3854320</v>
      </c>
      <c r="M34" s="112">
        <v>3854320</v>
      </c>
      <c r="N34" s="112">
        <v>3854320</v>
      </c>
      <c r="O34" s="112">
        <v>4167833</v>
      </c>
      <c r="P34" s="102">
        <f t="shared" si="5"/>
        <v>47255083</v>
      </c>
      <c r="Q34" s="128"/>
      <c r="R34" s="52">
        <f t="shared" si="6"/>
        <v>47255083</v>
      </c>
      <c r="S34" s="31"/>
    </row>
    <row r="35" spans="1:19" s="32" customFormat="1" ht="13.5">
      <c r="A35" s="28"/>
      <c r="B35" s="166" t="s">
        <v>61</v>
      </c>
      <c r="C35" s="167"/>
      <c r="D35" s="112">
        <v>535205</v>
      </c>
      <c r="E35" s="112">
        <v>531435</v>
      </c>
      <c r="F35" s="112">
        <v>531435</v>
      </c>
      <c r="G35" s="112">
        <v>531435</v>
      </c>
      <c r="H35" s="112">
        <v>543007</v>
      </c>
      <c r="I35" s="112">
        <v>558735</v>
      </c>
      <c r="J35" s="112">
        <v>558735</v>
      </c>
      <c r="K35" s="112">
        <v>558735</v>
      </c>
      <c r="L35" s="112">
        <v>558735</v>
      </c>
      <c r="M35" s="112">
        <v>558735</v>
      </c>
      <c r="N35" s="112">
        <v>687420</v>
      </c>
      <c r="O35" s="112">
        <v>558736</v>
      </c>
      <c r="P35" s="102">
        <f t="shared" si="5"/>
        <v>6712348</v>
      </c>
      <c r="Q35" s="128"/>
      <c r="R35" s="52">
        <f t="shared" si="6"/>
        <v>6712348</v>
      </c>
      <c r="S35" s="31"/>
    </row>
    <row r="36" spans="1:19" s="32" customFormat="1" ht="13.5">
      <c r="A36" s="28"/>
      <c r="B36" s="166" t="s">
        <v>58</v>
      </c>
      <c r="C36" s="167"/>
      <c r="D36" s="112">
        <v>464340</v>
      </c>
      <c r="E36" s="112">
        <v>464340</v>
      </c>
      <c r="F36" s="112">
        <v>464340</v>
      </c>
      <c r="G36" s="112">
        <v>464340</v>
      </c>
      <c r="H36" s="112">
        <v>464340</v>
      </c>
      <c r="I36" s="112">
        <v>464340</v>
      </c>
      <c r="J36" s="112">
        <v>464340</v>
      </c>
      <c r="K36" s="112">
        <v>464340</v>
      </c>
      <c r="L36" s="112">
        <v>464340</v>
      </c>
      <c r="M36" s="112">
        <v>464340</v>
      </c>
      <c r="N36" s="112">
        <v>575581</v>
      </c>
      <c r="O36" s="112">
        <v>464340</v>
      </c>
      <c r="P36" s="103">
        <f t="shared" si="5"/>
        <v>5683321</v>
      </c>
      <c r="Q36" s="128"/>
      <c r="R36" s="52">
        <f t="shared" si="6"/>
        <v>5683321</v>
      </c>
      <c r="S36" s="31"/>
    </row>
    <row r="37" spans="1:19" s="32" customFormat="1" ht="13.5">
      <c r="A37" s="28"/>
      <c r="B37" s="166" t="s">
        <v>16</v>
      </c>
      <c r="C37" s="167"/>
      <c r="D37" s="25">
        <v>96000</v>
      </c>
      <c r="E37" s="25">
        <v>109000</v>
      </c>
      <c r="F37" s="25">
        <v>109000</v>
      </c>
      <c r="G37" s="25">
        <v>109000</v>
      </c>
      <c r="H37" s="25">
        <v>109000</v>
      </c>
      <c r="I37" s="25">
        <v>109000</v>
      </c>
      <c r="J37" s="25">
        <v>109000</v>
      </c>
      <c r="K37" s="25">
        <v>109000</v>
      </c>
      <c r="L37" s="25">
        <v>109000</v>
      </c>
      <c r="M37" s="25">
        <v>109000</v>
      </c>
      <c r="N37" s="25">
        <v>109000</v>
      </c>
      <c r="O37" s="25">
        <v>134000</v>
      </c>
      <c r="P37" s="101">
        <f t="shared" si="5"/>
        <v>1320000</v>
      </c>
      <c r="Q37" s="128"/>
      <c r="R37" s="52">
        <f t="shared" si="6"/>
        <v>1320000</v>
      </c>
      <c r="S37" s="31"/>
    </row>
    <row r="38" spans="1:19" s="32" customFormat="1" ht="13.5">
      <c r="A38" s="28"/>
      <c r="B38" s="29" t="s">
        <v>59</v>
      </c>
      <c r="C38" s="30"/>
      <c r="D38" s="25">
        <v>7708527</v>
      </c>
      <c r="E38" s="25">
        <v>8185038</v>
      </c>
      <c r="F38" s="25">
        <v>8100120</v>
      </c>
      <c r="G38" s="25">
        <v>8652240</v>
      </c>
      <c r="H38" s="25">
        <v>8169340</v>
      </c>
      <c r="I38" s="25">
        <v>8169340</v>
      </c>
      <c r="J38" s="25">
        <v>7168640</v>
      </c>
      <c r="K38" s="25">
        <v>7168640</v>
      </c>
      <c r="L38" s="25">
        <v>7635000</v>
      </c>
      <c r="M38" s="25">
        <v>7168640</v>
      </c>
      <c r="N38" s="25">
        <v>7168640</v>
      </c>
      <c r="O38" s="25">
        <v>7168640</v>
      </c>
      <c r="P38" s="101">
        <f t="shared" si="5"/>
        <v>92462805</v>
      </c>
      <c r="Q38" s="128"/>
      <c r="R38" s="124">
        <f>P38-Q38</f>
        <v>92462805</v>
      </c>
      <c r="S38" s="31"/>
    </row>
    <row r="39" spans="1:19" s="32" customFormat="1" ht="13.5">
      <c r="A39" s="28"/>
      <c r="B39" s="29" t="s">
        <v>55</v>
      </c>
      <c r="C39" s="30"/>
      <c r="D39" s="25">
        <v>1466160</v>
      </c>
      <c r="E39" s="25">
        <v>1499938</v>
      </c>
      <c r="F39" s="25">
        <v>1499938</v>
      </c>
      <c r="G39" s="25">
        <v>1499938</v>
      </c>
      <c r="H39" s="25">
        <v>1499938</v>
      </c>
      <c r="I39" s="25">
        <v>1499938</v>
      </c>
      <c r="J39" s="25">
        <v>1499938</v>
      </c>
      <c r="K39" s="25">
        <v>1499938</v>
      </c>
      <c r="L39" s="25">
        <v>1499938</v>
      </c>
      <c r="M39" s="25">
        <v>1499938</v>
      </c>
      <c r="N39" s="25">
        <v>1499938</v>
      </c>
      <c r="O39" s="25">
        <v>1499943</v>
      </c>
      <c r="P39" s="100">
        <f t="shared" si="5"/>
        <v>17965483</v>
      </c>
      <c r="Q39" s="128"/>
      <c r="R39" s="122">
        <f t="shared" si="6"/>
        <v>17965483</v>
      </c>
      <c r="S39" s="31"/>
    </row>
    <row r="40" spans="1:19" s="32" customFormat="1" ht="13.5" hidden="1">
      <c r="A40" s="28"/>
      <c r="B40" s="166" t="s">
        <v>60</v>
      </c>
      <c r="C40" s="167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103">
        <f t="shared" si="5"/>
        <v>0</v>
      </c>
      <c r="Q40" s="128"/>
      <c r="R40" s="52">
        <f t="shared" si="6"/>
        <v>0</v>
      </c>
      <c r="S40" s="31"/>
    </row>
    <row r="41" spans="1:19" s="32" customFormat="1" ht="13.5">
      <c r="A41" s="28"/>
      <c r="B41" s="29" t="s">
        <v>54</v>
      </c>
      <c r="C41" s="30"/>
      <c r="D41" s="25">
        <v>22000</v>
      </c>
      <c r="E41" s="25">
        <v>25000</v>
      </c>
      <c r="F41" s="25">
        <v>25000</v>
      </c>
      <c r="G41" s="25">
        <v>25000</v>
      </c>
      <c r="H41" s="25">
        <v>25000</v>
      </c>
      <c r="I41" s="25">
        <v>25000</v>
      </c>
      <c r="J41" s="25">
        <v>25000</v>
      </c>
      <c r="K41" s="25">
        <v>24000</v>
      </c>
      <c r="L41" s="25">
        <v>24000</v>
      </c>
      <c r="M41" s="25">
        <v>24000</v>
      </c>
      <c r="N41" s="25">
        <v>24000</v>
      </c>
      <c r="O41" s="25">
        <v>24000</v>
      </c>
      <c r="P41" s="100">
        <f t="shared" si="5"/>
        <v>292000</v>
      </c>
      <c r="Q41" s="128"/>
      <c r="R41" s="52">
        <f t="shared" si="6"/>
        <v>292000</v>
      </c>
      <c r="S41" s="31"/>
    </row>
    <row r="42" spans="1:19" s="32" customFormat="1" ht="13.5">
      <c r="A42" s="28"/>
      <c r="B42" s="166" t="s">
        <v>22</v>
      </c>
      <c r="C42" s="167"/>
      <c r="D42" s="25">
        <v>3400000</v>
      </c>
      <c r="E42" s="25">
        <v>3400000</v>
      </c>
      <c r="F42" s="25">
        <v>3400000</v>
      </c>
      <c r="G42" s="25">
        <v>3400000</v>
      </c>
      <c r="H42" s="25">
        <v>3400000</v>
      </c>
      <c r="I42" s="25">
        <v>3400000</v>
      </c>
      <c r="J42" s="25">
        <v>3400000</v>
      </c>
      <c r="K42" s="25">
        <v>3400000</v>
      </c>
      <c r="L42" s="25">
        <v>3400000</v>
      </c>
      <c r="M42" s="25">
        <v>3400000</v>
      </c>
      <c r="N42" s="25">
        <v>3400000</v>
      </c>
      <c r="O42" s="25">
        <v>3569248</v>
      </c>
      <c r="P42" s="100">
        <f t="shared" si="5"/>
        <v>40969248</v>
      </c>
      <c r="Q42" s="128"/>
      <c r="R42" s="52">
        <f t="shared" si="6"/>
        <v>40969248</v>
      </c>
      <c r="S42" s="31"/>
    </row>
    <row r="43" spans="1:19" s="32" customFormat="1" ht="13.5">
      <c r="A43" s="28"/>
      <c r="B43" s="36" t="s">
        <v>51</v>
      </c>
      <c r="C43" s="36"/>
      <c r="D43" s="33">
        <v>581000</v>
      </c>
      <c r="E43" s="33">
        <v>581000</v>
      </c>
      <c r="F43" s="33">
        <v>581000</v>
      </c>
      <c r="G43" s="33">
        <v>581000</v>
      </c>
      <c r="H43" s="33">
        <v>581000</v>
      </c>
      <c r="I43" s="33">
        <v>581000</v>
      </c>
      <c r="J43" s="33">
        <v>581000</v>
      </c>
      <c r="K43" s="33">
        <v>581000</v>
      </c>
      <c r="L43" s="33">
        <v>581000</v>
      </c>
      <c r="M43" s="33">
        <v>581000</v>
      </c>
      <c r="N43" s="33">
        <v>581000</v>
      </c>
      <c r="O43" s="33">
        <v>585568</v>
      </c>
      <c r="P43" s="100">
        <f t="shared" si="5"/>
        <v>6976568</v>
      </c>
      <c r="Q43" s="128"/>
      <c r="R43" s="52">
        <f t="shared" si="6"/>
        <v>6976568</v>
      </c>
      <c r="S43" s="31"/>
    </row>
    <row r="44" spans="1:19" s="32" customFormat="1" ht="14.25" thickBot="1">
      <c r="A44" s="183" t="s">
        <v>25</v>
      </c>
      <c r="B44" s="184"/>
      <c r="C44" s="185"/>
      <c r="D44" s="40">
        <f>SUM(D32:D43)</f>
        <v>22062315</v>
      </c>
      <c r="E44" s="40">
        <f t="shared" ref="E44:O44" si="7">SUM(E32:E43)</f>
        <v>23097629</v>
      </c>
      <c r="F44" s="40">
        <f t="shared" si="7"/>
        <v>22866191</v>
      </c>
      <c r="G44" s="40">
        <f t="shared" si="7"/>
        <v>23413949</v>
      </c>
      <c r="H44" s="40">
        <f t="shared" si="7"/>
        <v>23179400</v>
      </c>
      <c r="I44" s="40">
        <f t="shared" si="7"/>
        <v>23098622</v>
      </c>
      <c r="J44" s="40">
        <f t="shared" si="7"/>
        <v>21821780</v>
      </c>
      <c r="K44" s="40">
        <f t="shared" si="7"/>
        <v>22268814</v>
      </c>
      <c r="L44" s="40">
        <f t="shared" si="7"/>
        <v>22575709</v>
      </c>
      <c r="M44" s="40">
        <f t="shared" si="7"/>
        <v>22249990</v>
      </c>
      <c r="N44" s="40">
        <f t="shared" si="7"/>
        <v>22345303</v>
      </c>
      <c r="O44" s="40">
        <f t="shared" si="7"/>
        <v>22473346</v>
      </c>
      <c r="P44" s="40">
        <f t="shared" ref="P44:P47" si="8">SUM(D44:O44)</f>
        <v>271453048</v>
      </c>
      <c r="Q44" s="128"/>
      <c r="R44" s="45">
        <f>SUM(R32:R43)</f>
        <v>271453048</v>
      </c>
      <c r="S44" s="31"/>
    </row>
    <row r="45" spans="1:19" ht="13.5">
      <c r="A45" s="9"/>
      <c r="B45" s="10"/>
      <c r="C45" s="1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104"/>
      <c r="Q45" s="128">
        <f t="shared" si="1"/>
        <v>0</v>
      </c>
      <c r="R45" s="22"/>
    </row>
    <row r="46" spans="1:19" ht="13.5">
      <c r="A46" s="163" t="s">
        <v>48</v>
      </c>
      <c r="B46" s="164"/>
      <c r="C46" s="165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26"/>
      <c r="Q46" s="128">
        <f t="shared" si="1"/>
        <v>0</v>
      </c>
      <c r="R46" s="20"/>
    </row>
    <row r="47" spans="1:19" s="32" customFormat="1" ht="13.5">
      <c r="A47" s="28"/>
      <c r="B47" s="166" t="s">
        <v>56</v>
      </c>
      <c r="C47" s="167"/>
      <c r="D47" s="113">
        <v>32748098</v>
      </c>
      <c r="E47" s="113">
        <v>32132083</v>
      </c>
      <c r="F47" s="113">
        <v>32132083</v>
      </c>
      <c r="G47" s="113">
        <v>32132083</v>
      </c>
      <c r="H47" s="113">
        <v>32132083</v>
      </c>
      <c r="I47" s="113">
        <v>32132083</v>
      </c>
      <c r="J47" s="113">
        <v>32132083</v>
      </c>
      <c r="K47" s="113">
        <v>32132083</v>
      </c>
      <c r="L47" s="113">
        <v>32132083</v>
      </c>
      <c r="M47" s="113">
        <v>32132083</v>
      </c>
      <c r="N47" s="113">
        <v>32132083</v>
      </c>
      <c r="O47" s="112">
        <v>32135087</v>
      </c>
      <c r="P47" s="43">
        <f t="shared" si="8"/>
        <v>386204015</v>
      </c>
      <c r="Q47" s="128">
        <v>2116015</v>
      </c>
      <c r="R47" s="52">
        <f>P47-Q47</f>
        <v>384088000</v>
      </c>
      <c r="S47" s="31"/>
    </row>
    <row r="48" spans="1:19" s="32" customFormat="1" ht="13.5">
      <c r="A48" s="28"/>
      <c r="B48" s="5" t="s">
        <v>57</v>
      </c>
      <c r="C48" s="30"/>
      <c r="D48" s="25">
        <v>7613882</v>
      </c>
      <c r="E48" s="25">
        <v>9176501</v>
      </c>
      <c r="F48" s="25">
        <v>14295173</v>
      </c>
      <c r="G48" s="25">
        <v>14744294</v>
      </c>
      <c r="H48" s="25">
        <v>19387971</v>
      </c>
      <c r="I48" s="25">
        <v>20306440</v>
      </c>
      <c r="J48" s="25">
        <v>18605382</v>
      </c>
      <c r="K48" s="25">
        <v>19927238</v>
      </c>
      <c r="L48" s="25">
        <v>16304942</v>
      </c>
      <c r="M48" s="25">
        <v>10565946</v>
      </c>
      <c r="N48" s="25">
        <v>11891440</v>
      </c>
      <c r="O48" s="25">
        <v>10513243</v>
      </c>
      <c r="P48" s="43">
        <f t="shared" ref="P48:P58" si="9">SUM(D48:O48)</f>
        <v>173332452</v>
      </c>
      <c r="Q48" s="129">
        <f t="shared" ref="Q48:Q57" si="10">Q5</f>
        <v>1939452</v>
      </c>
      <c r="R48" s="52">
        <f t="shared" ref="R48:R55" si="11">P48-Q48</f>
        <v>171393000</v>
      </c>
      <c r="S48" s="31"/>
    </row>
    <row r="49" spans="1:19" ht="13.5">
      <c r="A49" s="4"/>
      <c r="B49" s="5" t="s">
        <v>14</v>
      </c>
      <c r="C49" s="2"/>
      <c r="D49" s="114">
        <v>7030684</v>
      </c>
      <c r="E49" s="114">
        <v>6084000</v>
      </c>
      <c r="F49" s="114">
        <v>6084000</v>
      </c>
      <c r="G49" s="114">
        <v>6084000</v>
      </c>
      <c r="H49" s="114">
        <v>6084000</v>
      </c>
      <c r="I49" s="114">
        <v>6084000</v>
      </c>
      <c r="J49" s="114">
        <v>6084000</v>
      </c>
      <c r="K49" s="114">
        <v>6083000</v>
      </c>
      <c r="L49" s="114">
        <v>6081000</v>
      </c>
      <c r="M49" s="114">
        <v>6084000</v>
      </c>
      <c r="N49" s="114">
        <v>6084000</v>
      </c>
      <c r="O49" s="114">
        <v>6084000</v>
      </c>
      <c r="P49" s="26">
        <f t="shared" si="9"/>
        <v>73950684</v>
      </c>
      <c r="Q49" s="129">
        <f t="shared" si="10"/>
        <v>946684</v>
      </c>
      <c r="R49" s="52">
        <f>P49-Q49</f>
        <v>73004000</v>
      </c>
    </row>
    <row r="50" spans="1:19" s="32" customFormat="1" ht="13.5">
      <c r="A50" s="28"/>
      <c r="B50" s="166" t="s">
        <v>61</v>
      </c>
      <c r="C50" s="167"/>
      <c r="D50" s="112">
        <v>38476229</v>
      </c>
      <c r="E50" s="112">
        <v>3170000</v>
      </c>
      <c r="F50" s="112">
        <v>3170000</v>
      </c>
      <c r="G50" s="112">
        <v>2230000</v>
      </c>
      <c r="H50" s="112">
        <v>1670000</v>
      </c>
      <c r="I50" s="112">
        <v>1670000</v>
      </c>
      <c r="J50" s="112">
        <v>1670000</v>
      </c>
      <c r="K50" s="112">
        <v>1670000</v>
      </c>
      <c r="L50" s="112">
        <v>1670000</v>
      </c>
      <c r="M50" s="112">
        <v>3170000</v>
      </c>
      <c r="N50" s="112">
        <v>4158000</v>
      </c>
      <c r="O50" s="112">
        <v>3170000</v>
      </c>
      <c r="P50" s="26">
        <f t="shared" si="9"/>
        <v>65894229</v>
      </c>
      <c r="Q50" s="129">
        <f t="shared" si="10"/>
        <v>36251229</v>
      </c>
      <c r="R50" s="52">
        <f t="shared" si="11"/>
        <v>29643000</v>
      </c>
      <c r="S50" s="31"/>
    </row>
    <row r="51" spans="1:19" s="32" customFormat="1" ht="13.5">
      <c r="A51" s="28"/>
      <c r="B51" s="166" t="s">
        <v>58</v>
      </c>
      <c r="C51" s="167"/>
      <c r="D51" s="112">
        <v>15116985</v>
      </c>
      <c r="E51" s="112">
        <v>6549500</v>
      </c>
      <c r="F51" s="112">
        <v>6049500</v>
      </c>
      <c r="G51" s="112">
        <v>5970500</v>
      </c>
      <c r="H51" s="112">
        <v>3549500</v>
      </c>
      <c r="I51" s="112">
        <v>3549500</v>
      </c>
      <c r="J51" s="112">
        <v>3549500</v>
      </c>
      <c r="K51" s="112">
        <v>3549500</v>
      </c>
      <c r="L51" s="112">
        <v>3549500</v>
      </c>
      <c r="M51" s="112">
        <v>3549500</v>
      </c>
      <c r="N51" s="112">
        <v>6349500</v>
      </c>
      <c r="O51" s="112">
        <v>6549500</v>
      </c>
      <c r="P51" s="26">
        <f>SUM(D51:O51)</f>
        <v>67882485</v>
      </c>
      <c r="Q51" s="129">
        <f t="shared" si="10"/>
        <v>8038485</v>
      </c>
      <c r="R51" s="52">
        <f t="shared" si="11"/>
        <v>59844000</v>
      </c>
      <c r="S51" s="31"/>
    </row>
    <row r="52" spans="1:19" ht="13.5">
      <c r="A52" s="4"/>
      <c r="B52" s="161" t="s">
        <v>16</v>
      </c>
      <c r="C52" s="162"/>
      <c r="D52" s="25">
        <v>5245185</v>
      </c>
      <c r="E52" s="25">
        <v>790000</v>
      </c>
      <c r="F52" s="25">
        <v>790000</v>
      </c>
      <c r="G52" s="25">
        <v>1123000</v>
      </c>
      <c r="H52" s="25">
        <v>1121000</v>
      </c>
      <c r="I52" s="25">
        <v>1121000</v>
      </c>
      <c r="J52" s="25">
        <v>1121000</v>
      </c>
      <c r="K52" s="25">
        <v>1121000</v>
      </c>
      <c r="L52" s="25">
        <v>1121000</v>
      </c>
      <c r="M52" s="25">
        <v>1121000</v>
      </c>
      <c r="N52" s="25">
        <v>1121000</v>
      </c>
      <c r="O52" s="25">
        <v>790000</v>
      </c>
      <c r="P52" s="26">
        <f t="shared" si="9"/>
        <v>16585185</v>
      </c>
      <c r="Q52" s="129">
        <f t="shared" si="10"/>
        <v>4455185</v>
      </c>
      <c r="R52" s="52">
        <f t="shared" si="11"/>
        <v>12130000</v>
      </c>
    </row>
    <row r="53" spans="1:19" s="32" customFormat="1" ht="13.5">
      <c r="A53" s="28"/>
      <c r="B53" s="29" t="s">
        <v>59</v>
      </c>
      <c r="C53" s="30"/>
      <c r="D53" s="25">
        <v>25680000</v>
      </c>
      <c r="E53" s="25">
        <v>32764574</v>
      </c>
      <c r="F53" s="25">
        <v>26240000</v>
      </c>
      <c r="G53" s="25">
        <v>28240000</v>
      </c>
      <c r="H53" s="25">
        <v>29240000</v>
      </c>
      <c r="I53" s="25">
        <v>25240000</v>
      </c>
      <c r="J53" s="25">
        <v>23054346</v>
      </c>
      <c r="K53" s="25">
        <v>21356301</v>
      </c>
      <c r="L53" s="25">
        <v>18636264</v>
      </c>
      <c r="M53" s="25">
        <v>18206746</v>
      </c>
      <c r="N53" s="25">
        <v>16054446</v>
      </c>
      <c r="O53" s="25">
        <v>16515988</v>
      </c>
      <c r="P53" s="26">
        <f t="shared" si="9"/>
        <v>281228665</v>
      </c>
      <c r="Q53" s="129">
        <f t="shared" si="10"/>
        <v>7124574</v>
      </c>
      <c r="R53" s="52">
        <f t="shared" si="11"/>
        <v>274104091</v>
      </c>
      <c r="S53" s="31"/>
    </row>
    <row r="54" spans="1:19" s="32" customFormat="1" ht="13.5">
      <c r="A54" s="28"/>
      <c r="B54" s="29" t="s">
        <v>55</v>
      </c>
      <c r="C54" s="30"/>
      <c r="D54" s="25">
        <v>13961676</v>
      </c>
      <c r="E54" s="25">
        <v>9439256</v>
      </c>
      <c r="F54" s="25">
        <v>9439256</v>
      </c>
      <c r="G54" s="25">
        <v>9439256</v>
      </c>
      <c r="H54" s="25">
        <v>9439256</v>
      </c>
      <c r="I54" s="25">
        <v>9439256</v>
      </c>
      <c r="J54" s="25">
        <v>9439256</v>
      </c>
      <c r="K54" s="25">
        <v>9439256</v>
      </c>
      <c r="L54" s="25">
        <v>9439256</v>
      </c>
      <c r="M54" s="25">
        <v>9439256</v>
      </c>
      <c r="N54" s="25">
        <v>9439256</v>
      </c>
      <c r="O54" s="25">
        <v>9439256</v>
      </c>
      <c r="P54" s="26">
        <f>SUM(D54:O54)</f>
        <v>117793492</v>
      </c>
      <c r="Q54" s="129">
        <v>4522420</v>
      </c>
      <c r="R54" s="52">
        <f t="shared" si="11"/>
        <v>113271072</v>
      </c>
      <c r="S54" s="31"/>
    </row>
    <row r="55" spans="1:19" s="32" customFormat="1" ht="13.5">
      <c r="A55" s="28"/>
      <c r="B55" s="29" t="s">
        <v>54</v>
      </c>
      <c r="C55" s="30"/>
      <c r="D55" s="25">
        <v>9660043</v>
      </c>
      <c r="E55" s="25">
        <v>4000000</v>
      </c>
      <c r="F55" s="25">
        <v>4000000</v>
      </c>
      <c r="G55" s="25">
        <v>4000000</v>
      </c>
      <c r="H55" s="25">
        <v>4000000</v>
      </c>
      <c r="I55" s="25">
        <v>4000000</v>
      </c>
      <c r="J55" s="25">
        <v>3800000</v>
      </c>
      <c r="K55" s="25">
        <v>3800000</v>
      </c>
      <c r="L55" s="25">
        <v>3800000</v>
      </c>
      <c r="M55" s="25">
        <v>3800000</v>
      </c>
      <c r="N55" s="25">
        <v>3800000</v>
      </c>
      <c r="O55" s="25">
        <v>17643000</v>
      </c>
      <c r="P55" s="26">
        <f>SUM(D55:O55)</f>
        <v>66303043</v>
      </c>
      <c r="Q55" s="129">
        <f t="shared" si="10"/>
        <v>2529043</v>
      </c>
      <c r="R55" s="52">
        <f t="shared" si="11"/>
        <v>63774000</v>
      </c>
      <c r="S55" s="31"/>
    </row>
    <row r="56" spans="1:19" ht="13.5">
      <c r="A56" s="4"/>
      <c r="B56" s="166" t="s">
        <v>22</v>
      </c>
      <c r="C56" s="167"/>
      <c r="D56" s="25">
        <v>11129656</v>
      </c>
      <c r="E56" s="25">
        <v>5500000</v>
      </c>
      <c r="F56" s="25">
        <v>5500000</v>
      </c>
      <c r="G56" s="25">
        <v>5500000</v>
      </c>
      <c r="H56" s="25">
        <v>5500000</v>
      </c>
      <c r="I56" s="25">
        <v>5500000</v>
      </c>
      <c r="J56" s="25">
        <v>5500000</v>
      </c>
      <c r="K56" s="25">
        <v>5500000</v>
      </c>
      <c r="L56" s="25">
        <v>5500000</v>
      </c>
      <c r="M56" s="25">
        <v>5500000</v>
      </c>
      <c r="N56" s="25">
        <v>5500000</v>
      </c>
      <c r="O56" s="25">
        <v>6516158</v>
      </c>
      <c r="P56" s="26">
        <f t="shared" si="9"/>
        <v>72645814</v>
      </c>
      <c r="Q56" s="129">
        <f t="shared" si="10"/>
        <v>5629656</v>
      </c>
      <c r="R56" s="52">
        <f>P56-Q56</f>
        <v>67016158</v>
      </c>
    </row>
    <row r="57" spans="1:19" s="32" customFormat="1" ht="13.5">
      <c r="A57" s="28"/>
      <c r="B57" s="36" t="s">
        <v>51</v>
      </c>
      <c r="C57" s="36"/>
      <c r="D57" s="33">
        <v>257387437</v>
      </c>
      <c r="E57" s="33">
        <v>89000000</v>
      </c>
      <c r="F57" s="33">
        <v>89000000</v>
      </c>
      <c r="G57" s="33">
        <v>89000000</v>
      </c>
      <c r="H57" s="33">
        <v>89000000</v>
      </c>
      <c r="I57" s="33">
        <v>89000000</v>
      </c>
      <c r="J57" s="33">
        <v>89000000</v>
      </c>
      <c r="K57" s="33">
        <v>89000000</v>
      </c>
      <c r="L57" s="33">
        <v>89000000</v>
      </c>
      <c r="M57" s="33">
        <v>89000000</v>
      </c>
      <c r="N57" s="33">
        <v>89000000</v>
      </c>
      <c r="O57" s="33">
        <v>89430125</v>
      </c>
      <c r="P57" s="26">
        <f>SUM(D57:O57)</f>
        <v>1236817562</v>
      </c>
      <c r="Q57" s="129">
        <f t="shared" si="10"/>
        <v>168387437</v>
      </c>
      <c r="R57" s="126">
        <f>P57-Q57</f>
        <v>1068430125</v>
      </c>
      <c r="S57" s="31"/>
    </row>
    <row r="58" spans="1:19" s="47" customFormat="1" ht="14.25" thickBot="1">
      <c r="A58" s="180" t="s">
        <v>26</v>
      </c>
      <c r="B58" s="181"/>
      <c r="C58" s="182"/>
      <c r="D58" s="44">
        <f>SUM(D47:D57)</f>
        <v>424049875</v>
      </c>
      <c r="E58" s="44">
        <f t="shared" ref="E58:O58" si="12">SUM(E47:E57)</f>
        <v>198605914</v>
      </c>
      <c r="F58" s="44">
        <f t="shared" si="12"/>
        <v>196700012</v>
      </c>
      <c r="G58" s="44">
        <f t="shared" si="12"/>
        <v>198463133</v>
      </c>
      <c r="H58" s="44">
        <f t="shared" si="12"/>
        <v>201123810</v>
      </c>
      <c r="I58" s="44">
        <f t="shared" si="12"/>
        <v>198042279</v>
      </c>
      <c r="J58" s="44">
        <f t="shared" si="12"/>
        <v>193955567</v>
      </c>
      <c r="K58" s="44">
        <f t="shared" si="12"/>
        <v>193578378</v>
      </c>
      <c r="L58" s="44">
        <f t="shared" si="12"/>
        <v>187234045</v>
      </c>
      <c r="M58" s="44">
        <f t="shared" si="12"/>
        <v>182568531</v>
      </c>
      <c r="N58" s="44">
        <f t="shared" si="12"/>
        <v>185529725</v>
      </c>
      <c r="O58" s="44">
        <f t="shared" si="12"/>
        <v>198786357</v>
      </c>
      <c r="P58" s="40">
        <f t="shared" si="9"/>
        <v>2558637626</v>
      </c>
      <c r="Q58" s="129">
        <f>Q15</f>
        <v>241940180</v>
      </c>
      <c r="R58" s="127">
        <f>SUM(R47:R57)</f>
        <v>2316697446</v>
      </c>
      <c r="S58" s="46"/>
    </row>
    <row r="59" spans="1:19">
      <c r="A59" s="9"/>
      <c r="B59" s="10"/>
      <c r="C59" s="10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130"/>
      <c r="R59" s="22"/>
    </row>
    <row r="60" spans="1:19">
      <c r="A60" s="163" t="s">
        <v>27</v>
      </c>
      <c r="B60" s="164"/>
      <c r="C60" s="165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31"/>
      <c r="R60" s="20"/>
    </row>
    <row r="61" spans="1:19" s="32" customFormat="1" ht="13.5">
      <c r="A61" s="28"/>
      <c r="B61" s="29" t="s">
        <v>59</v>
      </c>
      <c r="C61" s="30"/>
      <c r="D61" s="25"/>
      <c r="E61" s="25"/>
      <c r="F61" s="25">
        <v>2999152</v>
      </c>
      <c r="G61" s="25"/>
      <c r="H61" s="25"/>
      <c r="I61" s="25">
        <v>2999152</v>
      </c>
      <c r="J61" s="25"/>
      <c r="K61" s="25"/>
      <c r="L61" s="25">
        <v>2999152</v>
      </c>
      <c r="M61" s="25"/>
      <c r="N61" s="25"/>
      <c r="O61" s="25">
        <v>2999152</v>
      </c>
      <c r="P61" s="26">
        <f>SUM(D61:O61)</f>
        <v>11996608</v>
      </c>
      <c r="Q61" s="129"/>
      <c r="R61" s="52">
        <f>P61-Q61</f>
        <v>11996608</v>
      </c>
      <c r="S61" s="31"/>
    </row>
    <row r="62" spans="1:19" s="32" customFormat="1" ht="13.5">
      <c r="A62" s="28"/>
      <c r="B62" s="29" t="s">
        <v>55</v>
      </c>
      <c r="C62" s="30"/>
      <c r="D62" s="25">
        <v>342000</v>
      </c>
      <c r="E62" s="25">
        <v>342000</v>
      </c>
      <c r="F62" s="25">
        <v>342000</v>
      </c>
      <c r="G62" s="25">
        <v>342000</v>
      </c>
      <c r="H62" s="25">
        <v>342000</v>
      </c>
      <c r="I62" s="25">
        <v>342000</v>
      </c>
      <c r="J62" s="25">
        <v>342000</v>
      </c>
      <c r="K62" s="25">
        <v>342000</v>
      </c>
      <c r="L62" s="25">
        <v>342000</v>
      </c>
      <c r="M62" s="25">
        <v>342000</v>
      </c>
      <c r="N62" s="25">
        <v>342000</v>
      </c>
      <c r="O62" s="25">
        <v>342000</v>
      </c>
      <c r="P62" s="26">
        <f t="shared" ref="P62:P84" si="13">SUM(D62:O62)</f>
        <v>4104000</v>
      </c>
      <c r="Q62" s="129"/>
      <c r="R62" s="52">
        <f>P62</f>
        <v>4104000</v>
      </c>
      <c r="S62" s="31"/>
    </row>
    <row r="63" spans="1:19" s="32" customFormat="1" ht="13.5">
      <c r="A63" s="28"/>
      <c r="B63" s="166" t="s">
        <v>22</v>
      </c>
      <c r="C63" s="167"/>
      <c r="D63" s="25"/>
      <c r="E63" s="25"/>
      <c r="F63" s="25"/>
      <c r="G63" s="25"/>
      <c r="H63" s="25"/>
      <c r="I63" s="25"/>
      <c r="J63" s="25"/>
      <c r="K63" s="25">
        <v>190000</v>
      </c>
      <c r="L63" s="25"/>
      <c r="M63" s="25"/>
      <c r="N63" s="25"/>
      <c r="O63" s="25"/>
      <c r="P63" s="26">
        <f t="shared" si="13"/>
        <v>190000</v>
      </c>
      <c r="Q63" s="129" t="s">
        <v>20</v>
      </c>
      <c r="R63" s="52">
        <f>P63</f>
        <v>190000</v>
      </c>
      <c r="S63" s="31"/>
    </row>
    <row r="64" spans="1:19" s="32" customFormat="1" ht="13.5">
      <c r="A64" s="37"/>
      <c r="B64" s="29" t="s">
        <v>51</v>
      </c>
      <c r="C64" s="30"/>
      <c r="D64" s="33">
        <v>17700000</v>
      </c>
      <c r="E64" s="33">
        <v>17700000</v>
      </c>
      <c r="F64" s="33">
        <v>17700000</v>
      </c>
      <c r="G64" s="33">
        <v>17700000</v>
      </c>
      <c r="H64" s="33">
        <v>17700000</v>
      </c>
      <c r="I64" s="33">
        <v>17700000</v>
      </c>
      <c r="J64" s="33">
        <v>17700000</v>
      </c>
      <c r="K64" s="33">
        <v>17700000</v>
      </c>
      <c r="L64" s="33">
        <v>17700000</v>
      </c>
      <c r="M64" s="33">
        <v>17700000</v>
      </c>
      <c r="N64" s="33">
        <v>17700000</v>
      </c>
      <c r="O64" s="33">
        <v>17894407</v>
      </c>
      <c r="P64" s="26">
        <f t="shared" si="13"/>
        <v>212594407</v>
      </c>
      <c r="Q64" s="132"/>
      <c r="R64" s="52">
        <f>P64</f>
        <v>212594407</v>
      </c>
      <c r="S64" s="31"/>
    </row>
    <row r="65" spans="1:19" s="32" customFormat="1" ht="13.5">
      <c r="A65" s="37"/>
      <c r="B65" s="166" t="s">
        <v>52</v>
      </c>
      <c r="C65" s="167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26">
        <f t="shared" si="13"/>
        <v>0</v>
      </c>
      <c r="Q65" s="132"/>
      <c r="R65" s="52">
        <f>P65</f>
        <v>0</v>
      </c>
      <c r="S65" s="31"/>
    </row>
    <row r="66" spans="1:19" s="32" customFormat="1" ht="14.25" thickBot="1">
      <c r="A66" s="183" t="s">
        <v>28</v>
      </c>
      <c r="B66" s="184"/>
      <c r="C66" s="185"/>
      <c r="D66" s="40">
        <f>SUM(D61:D65)</f>
        <v>18042000</v>
      </c>
      <c r="E66" s="40">
        <f t="shared" ref="E66:O66" si="14">SUM(E61:E65)</f>
        <v>18042000</v>
      </c>
      <c r="F66" s="40">
        <f t="shared" si="14"/>
        <v>21041152</v>
      </c>
      <c r="G66" s="40">
        <f t="shared" si="14"/>
        <v>18042000</v>
      </c>
      <c r="H66" s="40">
        <f t="shared" si="14"/>
        <v>18042000</v>
      </c>
      <c r="I66" s="40">
        <f t="shared" si="14"/>
        <v>21041152</v>
      </c>
      <c r="J66" s="40">
        <f t="shared" si="14"/>
        <v>18042000</v>
      </c>
      <c r="K66" s="40">
        <f t="shared" si="14"/>
        <v>18232000</v>
      </c>
      <c r="L66" s="40">
        <f t="shared" si="14"/>
        <v>21041152</v>
      </c>
      <c r="M66" s="40">
        <f t="shared" si="14"/>
        <v>18042000</v>
      </c>
      <c r="N66" s="40">
        <f t="shared" si="14"/>
        <v>18042000</v>
      </c>
      <c r="O66" s="40">
        <f t="shared" si="14"/>
        <v>21235559</v>
      </c>
      <c r="P66" s="40">
        <f t="shared" si="13"/>
        <v>228885015</v>
      </c>
      <c r="Q66" s="133">
        <f>SUM(Q61:Q65)</f>
        <v>0</v>
      </c>
      <c r="R66" s="79">
        <f>SUM(R61:R65)</f>
        <v>228885015</v>
      </c>
      <c r="S66" s="31"/>
    </row>
    <row r="67" spans="1:19" ht="13.5">
      <c r="A67" s="9"/>
      <c r="B67" s="10"/>
      <c r="C67" s="10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6">
        <f t="shared" si="13"/>
        <v>0</v>
      </c>
      <c r="Q67" s="130"/>
      <c r="R67" s="120"/>
    </row>
    <row r="68" spans="1:19" ht="13.5">
      <c r="A68" s="163" t="s">
        <v>29</v>
      </c>
      <c r="B68" s="164"/>
      <c r="C68" s="165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26">
        <f t="shared" si="13"/>
        <v>0</v>
      </c>
      <c r="Q68" s="131"/>
      <c r="R68" s="121"/>
    </row>
    <row r="69" spans="1:19" s="32" customFormat="1" ht="13.5">
      <c r="A69" s="28"/>
      <c r="B69" s="29" t="s">
        <v>59</v>
      </c>
      <c r="C69" s="30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6">
        <f t="shared" si="13"/>
        <v>0</v>
      </c>
      <c r="Q69" s="129"/>
      <c r="R69" s="52">
        <f>P69</f>
        <v>0</v>
      </c>
      <c r="S69" s="31"/>
    </row>
    <row r="70" spans="1:19" s="32" customFormat="1" ht="13.5">
      <c r="A70" s="41"/>
      <c r="B70" s="166" t="s">
        <v>50</v>
      </c>
      <c r="C70" s="167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6">
        <f t="shared" si="13"/>
        <v>0</v>
      </c>
      <c r="Q70" s="129"/>
      <c r="R70" s="52">
        <f t="shared" ref="R70:R79" si="15">P70</f>
        <v>0</v>
      </c>
      <c r="S70" s="31"/>
    </row>
    <row r="71" spans="1:19" s="32" customFormat="1" ht="13.5">
      <c r="A71" s="37"/>
      <c r="B71" s="118" t="s">
        <v>51</v>
      </c>
      <c r="C71" s="119"/>
      <c r="D71" s="33">
        <v>3700000</v>
      </c>
      <c r="E71" s="33">
        <v>3700000</v>
      </c>
      <c r="F71" s="33">
        <v>3700000</v>
      </c>
      <c r="G71" s="33">
        <v>3700000</v>
      </c>
      <c r="H71" s="33">
        <v>3700000</v>
      </c>
      <c r="I71" s="33">
        <v>3700000</v>
      </c>
      <c r="J71" s="33">
        <v>3700000</v>
      </c>
      <c r="K71" s="33">
        <v>3700000</v>
      </c>
      <c r="L71" s="33">
        <v>3700000</v>
      </c>
      <c r="M71" s="33">
        <v>3700000</v>
      </c>
      <c r="N71" s="33">
        <v>3700000</v>
      </c>
      <c r="O71" s="33">
        <v>4100000</v>
      </c>
      <c r="P71" s="26">
        <f t="shared" si="13"/>
        <v>44800000</v>
      </c>
      <c r="Q71" s="132"/>
      <c r="R71" s="52">
        <f t="shared" si="15"/>
        <v>44800000</v>
      </c>
      <c r="S71" s="31"/>
    </row>
    <row r="72" spans="1:19" s="66" customFormat="1" ht="14.25" thickBot="1">
      <c r="A72" s="60" t="s">
        <v>30</v>
      </c>
      <c r="B72" s="61"/>
      <c r="C72" s="62"/>
      <c r="D72" s="64">
        <f>SUM(D69:D71)</f>
        <v>3700000</v>
      </c>
      <c r="E72" s="64">
        <f t="shared" ref="E72:O72" si="16">SUM(E69:E71)</f>
        <v>3700000</v>
      </c>
      <c r="F72" s="64">
        <f t="shared" si="16"/>
        <v>3700000</v>
      </c>
      <c r="G72" s="64">
        <f t="shared" si="16"/>
        <v>3700000</v>
      </c>
      <c r="H72" s="64">
        <f t="shared" si="16"/>
        <v>3700000</v>
      </c>
      <c r="I72" s="64">
        <f t="shared" si="16"/>
        <v>3700000</v>
      </c>
      <c r="J72" s="64">
        <f t="shared" si="16"/>
        <v>3700000</v>
      </c>
      <c r="K72" s="64">
        <f t="shared" si="16"/>
        <v>3700000</v>
      </c>
      <c r="L72" s="64">
        <f t="shared" si="16"/>
        <v>3700000</v>
      </c>
      <c r="M72" s="64">
        <f t="shared" si="16"/>
        <v>3700000</v>
      </c>
      <c r="N72" s="64">
        <f t="shared" si="16"/>
        <v>3700000</v>
      </c>
      <c r="O72" s="64">
        <f t="shared" si="16"/>
        <v>4100000</v>
      </c>
      <c r="P72" s="64">
        <f t="shared" si="13"/>
        <v>44800000</v>
      </c>
      <c r="Q72" s="134"/>
      <c r="R72" s="125">
        <f t="shared" si="15"/>
        <v>44800000</v>
      </c>
      <c r="S72" s="65"/>
    </row>
    <row r="73" spans="1:19" s="71" customFormat="1" ht="13.5">
      <c r="A73" s="67"/>
      <c r="B73" s="68"/>
      <c r="C73" s="68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26">
        <f t="shared" si="13"/>
        <v>0</v>
      </c>
      <c r="Q73" s="135"/>
      <c r="R73" s="122">
        <f t="shared" si="15"/>
        <v>0</v>
      </c>
      <c r="S73" s="70"/>
    </row>
    <row r="74" spans="1:19" s="71" customFormat="1" ht="13.5">
      <c r="A74" s="57" t="s">
        <v>31</v>
      </c>
      <c r="B74" s="58"/>
      <c r="C74" s="59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26">
        <f t="shared" si="13"/>
        <v>0</v>
      </c>
      <c r="Q74" s="136"/>
      <c r="R74" s="52">
        <f t="shared" si="15"/>
        <v>0</v>
      </c>
      <c r="S74" s="70"/>
    </row>
    <row r="75" spans="1:19" s="71" customFormat="1" ht="13.5">
      <c r="A75" s="57"/>
      <c r="B75" s="117" t="s">
        <v>56</v>
      </c>
      <c r="C75" s="30"/>
      <c r="D75" s="72"/>
      <c r="E75" s="25"/>
      <c r="F75" s="83"/>
      <c r="H75" s="25"/>
      <c r="I75" s="72"/>
      <c r="J75" s="72"/>
      <c r="K75" s="72"/>
      <c r="L75" s="72"/>
      <c r="M75" s="72"/>
      <c r="N75" s="72"/>
      <c r="O75" s="72"/>
      <c r="P75" s="26">
        <f t="shared" si="13"/>
        <v>0</v>
      </c>
      <c r="Q75" s="137"/>
      <c r="R75" s="52">
        <f t="shared" si="15"/>
        <v>0</v>
      </c>
      <c r="S75" s="70"/>
    </row>
    <row r="76" spans="1:19" s="71" customFormat="1" ht="13.5">
      <c r="A76" s="109"/>
      <c r="B76" s="117" t="s">
        <v>64</v>
      </c>
      <c r="C76" s="110"/>
      <c r="D76" s="83"/>
      <c r="E76" s="25"/>
      <c r="F76" s="83"/>
      <c r="G76" s="111"/>
      <c r="H76" s="25"/>
      <c r="I76" s="72"/>
      <c r="J76" s="72"/>
      <c r="K76" s="72"/>
      <c r="L76" s="72"/>
      <c r="M76" s="72"/>
      <c r="N76" s="72"/>
      <c r="O76" s="72"/>
      <c r="P76" s="26">
        <f t="shared" ref="P76" si="17">SUM(D76:O76)</f>
        <v>0</v>
      </c>
      <c r="Q76" s="137"/>
      <c r="R76" s="52">
        <f t="shared" si="15"/>
        <v>0</v>
      </c>
      <c r="S76" s="70"/>
    </row>
    <row r="77" spans="1:19" s="71" customFormat="1" ht="13.5">
      <c r="A77" s="106"/>
      <c r="B77" s="117" t="s">
        <v>65</v>
      </c>
      <c r="C77" s="105"/>
      <c r="D77" s="83"/>
      <c r="E77" s="25"/>
      <c r="F77" s="83"/>
      <c r="G77" s="111"/>
      <c r="H77" s="25"/>
      <c r="I77" s="72"/>
      <c r="J77" s="72"/>
      <c r="K77" s="72"/>
      <c r="L77" s="72"/>
      <c r="M77" s="72"/>
      <c r="N77" s="72"/>
      <c r="O77" s="72"/>
      <c r="P77" s="26">
        <f t="shared" si="13"/>
        <v>0</v>
      </c>
      <c r="Q77" s="137"/>
      <c r="R77" s="52">
        <f t="shared" si="15"/>
        <v>0</v>
      </c>
      <c r="S77" s="70"/>
    </row>
    <row r="78" spans="1:19" s="66" customFormat="1" ht="13.5">
      <c r="A78" s="73"/>
      <c r="B78" s="29" t="s">
        <v>58</v>
      </c>
      <c r="C78" s="30"/>
      <c r="D78" s="25"/>
      <c r="E78" s="25"/>
      <c r="F78" s="78"/>
      <c r="G78" s="83"/>
      <c r="H78" s="25"/>
      <c r="I78" s="25"/>
      <c r="J78" s="25"/>
      <c r="K78" s="25"/>
      <c r="L78" s="25"/>
      <c r="M78" s="25"/>
      <c r="N78" s="25"/>
      <c r="O78" s="25"/>
      <c r="P78" s="26">
        <f t="shared" si="13"/>
        <v>0</v>
      </c>
      <c r="Q78" s="138"/>
      <c r="R78" s="52">
        <f t="shared" si="15"/>
        <v>0</v>
      </c>
      <c r="S78" s="65"/>
    </row>
    <row r="79" spans="1:19" s="66" customFormat="1" ht="13.5">
      <c r="A79" s="73"/>
      <c r="B79" s="98" t="s">
        <v>55</v>
      </c>
      <c r="C79" s="97"/>
      <c r="D79" s="25"/>
      <c r="E79" s="25"/>
      <c r="F79" s="78"/>
      <c r="G79" s="25"/>
      <c r="H79" s="25"/>
      <c r="I79" s="25"/>
      <c r="J79" s="25"/>
      <c r="K79" s="25"/>
      <c r="L79" s="25"/>
      <c r="M79" s="25"/>
      <c r="N79" s="25"/>
      <c r="O79" s="25"/>
      <c r="P79" s="26">
        <f t="shared" ref="P79" si="18">SUM(D79:O79)</f>
        <v>0</v>
      </c>
      <c r="Q79" s="138"/>
      <c r="R79" s="52">
        <f t="shared" si="15"/>
        <v>0</v>
      </c>
      <c r="S79" s="65"/>
    </row>
    <row r="80" spans="1:19" s="66" customFormat="1" ht="13.5">
      <c r="A80" s="73"/>
      <c r="B80" s="98" t="s">
        <v>63</v>
      </c>
      <c r="C80" s="30"/>
      <c r="D80" s="25"/>
      <c r="E80" s="25"/>
      <c r="F80" s="78"/>
      <c r="G80" s="25"/>
      <c r="H80" s="25"/>
      <c r="I80" s="25"/>
      <c r="J80" s="25"/>
      <c r="K80" s="25"/>
      <c r="L80" s="25"/>
      <c r="M80" s="25"/>
      <c r="N80" s="25"/>
      <c r="O80" s="25"/>
      <c r="P80" s="26">
        <f t="shared" si="13"/>
        <v>0</v>
      </c>
      <c r="Q80" s="139"/>
      <c r="R80" s="52">
        <f>SUM(P80-Q80)</f>
        <v>0</v>
      </c>
      <c r="S80" s="65"/>
    </row>
    <row r="81" spans="1:19" s="71" customFormat="1" ht="13.5">
      <c r="A81" s="57"/>
      <c r="B81" s="118" t="s">
        <v>50</v>
      </c>
      <c r="C81" s="30"/>
      <c r="D81" s="25"/>
      <c r="E81" s="25"/>
      <c r="F81" s="78"/>
      <c r="G81" s="25"/>
      <c r="H81" s="25"/>
      <c r="I81" s="25"/>
      <c r="J81" s="25"/>
      <c r="K81" s="25"/>
      <c r="L81" s="25"/>
      <c r="M81" s="25"/>
      <c r="N81" s="25"/>
      <c r="O81" s="25"/>
      <c r="P81" s="26">
        <f t="shared" si="13"/>
        <v>0</v>
      </c>
      <c r="Q81" s="140"/>
      <c r="R81" s="52">
        <f t="shared" ref="R81:R86" si="19">SUM(P81-Q81)</f>
        <v>0</v>
      </c>
      <c r="S81" s="70"/>
    </row>
    <row r="82" spans="1:19" s="66" customFormat="1" ht="13.5">
      <c r="A82" s="73"/>
      <c r="B82" s="63" t="s">
        <v>51</v>
      </c>
      <c r="C82" s="30"/>
      <c r="D82" s="25">
        <v>20000000</v>
      </c>
      <c r="E82" s="25">
        <v>20000000</v>
      </c>
      <c r="F82" s="78">
        <v>100000000</v>
      </c>
      <c r="G82" s="25">
        <v>20000000</v>
      </c>
      <c r="H82" s="25">
        <v>10000000</v>
      </c>
      <c r="I82" s="25">
        <v>10000000</v>
      </c>
      <c r="J82" s="25">
        <v>20000000</v>
      </c>
      <c r="K82" s="25">
        <v>50000000</v>
      </c>
      <c r="L82" s="25">
        <v>20000000</v>
      </c>
      <c r="M82" s="25"/>
      <c r="N82" s="25">
        <v>19504000</v>
      </c>
      <c r="O82" s="25"/>
      <c r="P82" s="26">
        <f t="shared" si="13"/>
        <v>289504000</v>
      </c>
      <c r="Q82" s="138"/>
      <c r="R82" s="52">
        <f>SUM(P82-Q82)</f>
        <v>289504000</v>
      </c>
      <c r="S82" s="65"/>
    </row>
    <row r="83" spans="1:19" s="66" customFormat="1" ht="14.25" thickBot="1">
      <c r="A83" s="60" t="s">
        <v>32</v>
      </c>
      <c r="B83" s="61"/>
      <c r="C83" s="62"/>
      <c r="D83" s="64">
        <f>SUM(D75:D82)</f>
        <v>20000000</v>
      </c>
      <c r="E83" s="64">
        <f t="shared" ref="E83:G83" si="20">SUM(E75:E82)</f>
        <v>20000000</v>
      </c>
      <c r="F83" s="64">
        <f t="shared" si="20"/>
        <v>100000000</v>
      </c>
      <c r="G83" s="64">
        <f t="shared" si="20"/>
        <v>20000000</v>
      </c>
      <c r="H83" s="64">
        <f t="shared" ref="H83:O83" si="21">SUM(H75:H82)</f>
        <v>10000000</v>
      </c>
      <c r="I83" s="64">
        <f t="shared" si="21"/>
        <v>10000000</v>
      </c>
      <c r="J83" s="64">
        <f t="shared" si="21"/>
        <v>20000000</v>
      </c>
      <c r="K83" s="64">
        <f t="shared" si="21"/>
        <v>50000000</v>
      </c>
      <c r="L83" s="64">
        <f t="shared" si="21"/>
        <v>20000000</v>
      </c>
      <c r="M83" s="64">
        <f t="shared" si="21"/>
        <v>0</v>
      </c>
      <c r="N83" s="64">
        <f t="shared" si="21"/>
        <v>19504000</v>
      </c>
      <c r="O83" s="64">
        <f t="shared" si="21"/>
        <v>0</v>
      </c>
      <c r="P83" s="64">
        <f>SUM(D83:O83)</f>
        <v>289504000</v>
      </c>
      <c r="Q83" s="141">
        <f>SUM(Q75:Q82)</f>
        <v>0</v>
      </c>
      <c r="R83" s="125">
        <f t="shared" si="19"/>
        <v>289504000</v>
      </c>
      <c r="S83" s="65"/>
    </row>
    <row r="84" spans="1:19" s="66" customFormat="1" ht="13.5">
      <c r="A84" s="49" t="s">
        <v>33</v>
      </c>
      <c r="B84" s="50"/>
      <c r="C84" s="51"/>
      <c r="D84" s="74">
        <f t="shared" ref="D84:O84" si="22">SUM(D83,D72,D66,D58,D44,D29)</f>
        <v>667276766</v>
      </c>
      <c r="E84" s="74">
        <f t="shared" si="22"/>
        <v>451278645</v>
      </c>
      <c r="F84" s="96">
        <f t="shared" si="22"/>
        <v>531024321</v>
      </c>
      <c r="G84" s="74">
        <f t="shared" si="22"/>
        <v>450587252</v>
      </c>
      <c r="H84" s="74">
        <f t="shared" si="22"/>
        <v>444923744</v>
      </c>
      <c r="I84" s="74">
        <f t="shared" si="22"/>
        <v>444139223</v>
      </c>
      <c r="J84" s="74">
        <f t="shared" si="22"/>
        <v>441374227</v>
      </c>
      <c r="K84" s="74">
        <f t="shared" si="22"/>
        <v>472887341</v>
      </c>
      <c r="L84" s="74">
        <f t="shared" si="22"/>
        <v>439460347</v>
      </c>
      <c r="M84" s="74">
        <f t="shared" si="22"/>
        <v>411503605</v>
      </c>
      <c r="N84" s="74">
        <f t="shared" si="22"/>
        <v>434817491</v>
      </c>
      <c r="O84" s="74">
        <f t="shared" si="22"/>
        <v>431963855</v>
      </c>
      <c r="P84" s="26">
        <f t="shared" si="13"/>
        <v>5621236817</v>
      </c>
      <c r="Q84" s="142">
        <f>SUM(Q58+Q66+Q72)</f>
        <v>241940180</v>
      </c>
      <c r="R84" s="122">
        <f t="shared" si="19"/>
        <v>5379296637</v>
      </c>
      <c r="S84" s="65"/>
    </row>
    <row r="85" spans="1:19" s="66" customFormat="1" ht="14.25" thickBot="1">
      <c r="A85" s="73" t="s">
        <v>34</v>
      </c>
      <c r="B85" s="36"/>
      <c r="C85" s="36"/>
      <c r="D85" s="40">
        <v>247784030</v>
      </c>
      <c r="E85" s="40">
        <v>273036305</v>
      </c>
      <c r="F85" s="93">
        <v>270665055</v>
      </c>
      <c r="G85" s="26">
        <v>265693644</v>
      </c>
      <c r="H85" s="26">
        <v>275863981</v>
      </c>
      <c r="I85" s="26">
        <v>279726634</v>
      </c>
      <c r="J85" s="26">
        <v>268439119</v>
      </c>
      <c r="K85" s="26">
        <v>270590355</v>
      </c>
      <c r="L85" s="26">
        <v>264333357</v>
      </c>
      <c r="M85" s="26">
        <v>257264965</v>
      </c>
      <c r="N85" s="26">
        <v>263253498</v>
      </c>
      <c r="O85" s="26">
        <v>265140550</v>
      </c>
      <c r="P85" s="26">
        <f>SUM(D85:O85)</f>
        <v>3201791493</v>
      </c>
      <c r="Q85" s="139"/>
      <c r="R85" s="52">
        <f t="shared" si="19"/>
        <v>3201791493</v>
      </c>
    </row>
    <row r="86" spans="1:19" s="77" customFormat="1" ht="13.5">
      <c r="A86" s="75" t="s">
        <v>35</v>
      </c>
      <c r="B86" s="76"/>
      <c r="C86" s="76"/>
      <c r="D86" s="78">
        <v>915060796</v>
      </c>
      <c r="E86" s="78">
        <v>724314950</v>
      </c>
      <c r="F86" s="80">
        <v>801689376</v>
      </c>
      <c r="G86" s="80">
        <v>716280896</v>
      </c>
      <c r="H86" s="80">
        <v>720787725</v>
      </c>
      <c r="I86" s="80">
        <v>723865857</v>
      </c>
      <c r="J86" s="80">
        <v>709813346</v>
      </c>
      <c r="K86" s="80">
        <v>743477696</v>
      </c>
      <c r="L86" s="80">
        <v>703793704</v>
      </c>
      <c r="M86" s="80">
        <v>668768570</v>
      </c>
      <c r="N86" s="80">
        <v>698070989</v>
      </c>
      <c r="O86" s="80">
        <v>697104405</v>
      </c>
      <c r="P86" s="43">
        <f>SUM(D86:O86)</f>
        <v>8823028310</v>
      </c>
      <c r="Q86" s="143">
        <f>SUM(Q84:Q85)</f>
        <v>241940180</v>
      </c>
      <c r="R86" s="52">
        <f t="shared" si="19"/>
        <v>8581088130</v>
      </c>
      <c r="S86" s="70"/>
    </row>
    <row r="87" spans="1:19" s="32" customFormat="1" ht="18.75">
      <c r="A87" s="195" t="s">
        <v>36</v>
      </c>
      <c r="B87" s="196"/>
      <c r="C87" s="197"/>
      <c r="D87" s="53" t="s">
        <v>37</v>
      </c>
      <c r="E87" s="42"/>
      <c r="F87" s="25"/>
      <c r="G87" s="25"/>
      <c r="H87" s="25"/>
      <c r="I87" s="25"/>
      <c r="J87" s="25"/>
      <c r="K87" s="25"/>
      <c r="L87" s="25"/>
      <c r="M87" s="25"/>
      <c r="N87" s="25"/>
      <c r="O87" s="25">
        <f>SUM(O84:O86)</f>
        <v>1394208810</v>
      </c>
      <c r="P87" s="25"/>
      <c r="Q87" s="129"/>
      <c r="R87" s="27"/>
      <c r="S87" s="31"/>
    </row>
    <row r="88" spans="1:19" s="32" customFormat="1" ht="13.5">
      <c r="A88" s="28"/>
      <c r="B88" s="166" t="s">
        <v>56</v>
      </c>
      <c r="C88" s="167"/>
      <c r="D88" s="112">
        <v>18773000</v>
      </c>
      <c r="E88" s="112">
        <v>19289000</v>
      </c>
      <c r="F88" s="112">
        <v>19289000</v>
      </c>
      <c r="G88" s="112">
        <v>19289000</v>
      </c>
      <c r="H88" s="112">
        <v>19499000</v>
      </c>
      <c r="I88" s="112">
        <v>13828000</v>
      </c>
      <c r="J88" s="112">
        <v>15208000</v>
      </c>
      <c r="K88" s="112">
        <v>18284000</v>
      </c>
      <c r="L88" s="112">
        <v>23805000</v>
      </c>
      <c r="M88" s="112">
        <v>19289000</v>
      </c>
      <c r="N88" s="112">
        <v>19442000</v>
      </c>
      <c r="O88" s="112">
        <v>19388000</v>
      </c>
      <c r="P88" s="26">
        <f>SUM(D88:O88)</f>
        <v>225383000</v>
      </c>
      <c r="Q88" s="129"/>
      <c r="R88" s="42">
        <f>P88-Q88</f>
        <v>225383000</v>
      </c>
      <c r="S88" s="31"/>
    </row>
    <row r="89" spans="1:19" s="32" customFormat="1" ht="13.5">
      <c r="A89" s="28"/>
      <c r="B89" s="5" t="s">
        <v>57</v>
      </c>
      <c r="C89" s="30"/>
      <c r="D89" s="25">
        <v>3277597</v>
      </c>
      <c r="E89" s="25">
        <v>3020000</v>
      </c>
      <c r="F89" s="25">
        <v>4763500</v>
      </c>
      <c r="G89" s="25">
        <v>4565000</v>
      </c>
      <c r="H89" s="25">
        <v>4576772</v>
      </c>
      <c r="I89" s="25">
        <v>4732103</v>
      </c>
      <c r="J89" s="25">
        <v>3700000</v>
      </c>
      <c r="K89" s="25">
        <v>3400000</v>
      </c>
      <c r="L89" s="25">
        <v>3500000</v>
      </c>
      <c r="M89" s="25">
        <v>4300028</v>
      </c>
      <c r="N89" s="25">
        <v>4400000</v>
      </c>
      <c r="O89" s="25">
        <v>3000000</v>
      </c>
      <c r="P89" s="26">
        <f>SUM(D89:O89)</f>
        <v>47235000</v>
      </c>
      <c r="Q89" s="129"/>
      <c r="R89" s="42">
        <f>P89-Q89</f>
        <v>47235000</v>
      </c>
      <c r="S89" s="31"/>
    </row>
    <row r="90" spans="1:19" s="32" customFormat="1" ht="13.5">
      <c r="A90" s="28"/>
      <c r="B90" s="29" t="s">
        <v>14</v>
      </c>
      <c r="C90" s="30"/>
      <c r="D90" s="115"/>
      <c r="E90" s="115">
        <v>1514000</v>
      </c>
      <c r="F90" s="112"/>
      <c r="G90" s="115">
        <v>1514000</v>
      </c>
      <c r="H90" s="115"/>
      <c r="I90" s="115">
        <v>1514000</v>
      </c>
      <c r="J90" s="115"/>
      <c r="K90" s="115">
        <v>1514000</v>
      </c>
      <c r="L90" s="112"/>
      <c r="M90" s="115">
        <v>1514000</v>
      </c>
      <c r="N90" s="115"/>
      <c r="O90" s="112">
        <v>1515000</v>
      </c>
      <c r="P90" s="26">
        <f t="shared" ref="P90:P101" si="23">SUM(D90:O90)</f>
        <v>9085000</v>
      </c>
      <c r="Q90" s="129"/>
      <c r="R90" s="42">
        <f t="shared" ref="R90:R98" si="24">P90-Q90</f>
        <v>9085000</v>
      </c>
      <c r="S90" s="31"/>
    </row>
    <row r="91" spans="1:19" s="32" customFormat="1" ht="13.5">
      <c r="A91" s="28"/>
      <c r="B91" s="166" t="s">
        <v>61</v>
      </c>
      <c r="C91" s="167"/>
      <c r="D91" s="112">
        <v>884000</v>
      </c>
      <c r="E91" s="112">
        <v>884000</v>
      </c>
      <c r="F91" s="112">
        <v>884000</v>
      </c>
      <c r="G91" s="112">
        <v>884000</v>
      </c>
      <c r="H91" s="112">
        <v>884000</v>
      </c>
      <c r="I91" s="112">
        <v>884000</v>
      </c>
      <c r="J91" s="112">
        <v>884000</v>
      </c>
      <c r="K91" s="112">
        <v>884000</v>
      </c>
      <c r="L91" s="112">
        <v>884000</v>
      </c>
      <c r="M91" s="112">
        <v>884000</v>
      </c>
      <c r="N91" s="112">
        <v>884000</v>
      </c>
      <c r="O91" s="112">
        <v>884000</v>
      </c>
      <c r="P91" s="26">
        <f t="shared" si="23"/>
        <v>10608000</v>
      </c>
      <c r="Q91" s="129"/>
      <c r="R91" s="42">
        <f t="shared" si="24"/>
        <v>10608000</v>
      </c>
      <c r="S91" s="31"/>
    </row>
    <row r="92" spans="1:19" ht="13.5">
      <c r="A92" s="4"/>
      <c r="B92" s="161" t="s">
        <v>58</v>
      </c>
      <c r="C92" s="162"/>
      <c r="D92" s="114">
        <v>1383952</v>
      </c>
      <c r="E92" s="114">
        <v>1961185</v>
      </c>
      <c r="F92" s="114">
        <v>2273185</v>
      </c>
      <c r="G92" s="114">
        <v>1993409</v>
      </c>
      <c r="H92" s="114">
        <v>2319407</v>
      </c>
      <c r="I92" s="114">
        <v>2383907</v>
      </c>
      <c r="J92" s="114">
        <v>2395907</v>
      </c>
      <c r="K92" s="114">
        <v>3444407</v>
      </c>
      <c r="L92" s="114">
        <v>2362411</v>
      </c>
      <c r="M92" s="114">
        <v>2327411</v>
      </c>
      <c r="N92" s="114">
        <v>2255411</v>
      </c>
      <c r="O92" s="114">
        <v>2243408</v>
      </c>
      <c r="P92" s="26">
        <f t="shared" si="23"/>
        <v>27344000</v>
      </c>
      <c r="Q92" s="129"/>
      <c r="R92" s="42">
        <f t="shared" si="24"/>
        <v>27344000</v>
      </c>
    </row>
    <row r="93" spans="1:19" ht="13.5">
      <c r="A93" s="4"/>
      <c r="B93" s="161" t="s">
        <v>16</v>
      </c>
      <c r="C93" s="162"/>
      <c r="D93" s="25">
        <v>0</v>
      </c>
      <c r="E93" s="25">
        <v>0</v>
      </c>
      <c r="F93" s="25">
        <v>0</v>
      </c>
      <c r="G93" s="25">
        <v>702000</v>
      </c>
      <c r="H93" s="25">
        <v>704000</v>
      </c>
      <c r="I93" s="25">
        <v>704000</v>
      </c>
      <c r="J93" s="25">
        <v>704000</v>
      </c>
      <c r="K93" s="25">
        <v>704000</v>
      </c>
      <c r="L93" s="25">
        <v>704000</v>
      </c>
      <c r="M93" s="25">
        <v>704000</v>
      </c>
      <c r="N93" s="25">
        <v>704000</v>
      </c>
      <c r="O93" s="3">
        <v>200000</v>
      </c>
      <c r="P93" s="26">
        <f t="shared" si="23"/>
        <v>5830000</v>
      </c>
      <c r="Q93" s="129"/>
      <c r="R93" s="42">
        <f t="shared" si="24"/>
        <v>5830000</v>
      </c>
    </row>
    <row r="94" spans="1:19" s="32" customFormat="1" ht="13.5">
      <c r="A94" s="28"/>
      <c r="B94" s="29" t="s">
        <v>59</v>
      </c>
      <c r="C94" s="30"/>
      <c r="D94" s="25">
        <v>10042998</v>
      </c>
      <c r="E94" s="25">
        <v>10042998</v>
      </c>
      <c r="F94" s="25">
        <v>10042998</v>
      </c>
      <c r="G94" s="25">
        <v>10042998</v>
      </c>
      <c r="H94" s="25">
        <v>10042999</v>
      </c>
      <c r="I94" s="25">
        <v>10042996</v>
      </c>
      <c r="J94" s="25">
        <v>10042996</v>
      </c>
      <c r="K94" s="25">
        <v>10042996</v>
      </c>
      <c r="L94" s="25">
        <v>10042996</v>
      </c>
      <c r="M94" s="25">
        <v>10042996</v>
      </c>
      <c r="N94" s="25">
        <v>10042996</v>
      </c>
      <c r="O94" s="25">
        <v>10042996</v>
      </c>
      <c r="P94" s="26">
        <f>SUM(D94:O94)</f>
        <v>120515963</v>
      </c>
      <c r="Q94" s="129"/>
      <c r="R94" s="42">
        <f t="shared" si="24"/>
        <v>120515963</v>
      </c>
      <c r="S94" s="31"/>
    </row>
    <row r="95" spans="1:19" s="32" customFormat="1" ht="13.5">
      <c r="A95" s="28"/>
      <c r="B95" s="29" t="s">
        <v>55</v>
      </c>
      <c r="C95" s="30"/>
      <c r="D95" s="25">
        <v>6149583</v>
      </c>
      <c r="E95" s="25">
        <v>6149583</v>
      </c>
      <c r="F95" s="25">
        <v>6149583</v>
      </c>
      <c r="G95" s="25">
        <v>6149583</v>
      </c>
      <c r="H95" s="25">
        <v>6149583</v>
      </c>
      <c r="I95" s="25">
        <v>6149583</v>
      </c>
      <c r="J95" s="25">
        <v>6149583</v>
      </c>
      <c r="K95" s="25">
        <v>6149583</v>
      </c>
      <c r="L95" s="25">
        <v>6149583</v>
      </c>
      <c r="M95" s="25">
        <v>6149583</v>
      </c>
      <c r="N95" s="25">
        <v>6149583</v>
      </c>
      <c r="O95" s="25">
        <v>6149587</v>
      </c>
      <c r="P95" s="26">
        <f t="shared" si="23"/>
        <v>73795000</v>
      </c>
      <c r="Q95" s="129"/>
      <c r="R95" s="42">
        <f t="shared" si="24"/>
        <v>73795000</v>
      </c>
      <c r="S95" s="31"/>
    </row>
    <row r="96" spans="1:19" s="32" customFormat="1" ht="13.5">
      <c r="A96" s="37"/>
      <c r="B96" s="166" t="s">
        <v>60</v>
      </c>
      <c r="C96" s="167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26">
        <f t="shared" si="23"/>
        <v>0</v>
      </c>
      <c r="Q96" s="144"/>
      <c r="R96" s="42">
        <f t="shared" si="24"/>
        <v>0</v>
      </c>
      <c r="S96" s="31"/>
    </row>
    <row r="97" spans="1:19" s="32" customFormat="1" ht="13.5">
      <c r="A97" s="37"/>
      <c r="B97" s="29" t="s">
        <v>53</v>
      </c>
      <c r="C97" s="30"/>
      <c r="D97" s="33">
        <v>10710000</v>
      </c>
      <c r="E97" s="33"/>
      <c r="F97" s="33"/>
      <c r="G97" s="33">
        <v>4900000</v>
      </c>
      <c r="H97" s="33">
        <v>1900000</v>
      </c>
      <c r="I97" s="33">
        <v>1900000</v>
      </c>
      <c r="J97" s="33">
        <v>4900000</v>
      </c>
      <c r="K97" s="33">
        <v>1900000</v>
      </c>
      <c r="L97" s="33">
        <v>1900000</v>
      </c>
      <c r="M97" s="33">
        <v>4900000</v>
      </c>
      <c r="N97" s="33">
        <v>1900000</v>
      </c>
      <c r="O97" s="33">
        <v>4900000</v>
      </c>
      <c r="P97" s="26">
        <f t="shared" si="23"/>
        <v>39810000</v>
      </c>
      <c r="Q97" s="129"/>
      <c r="R97" s="42">
        <f t="shared" si="24"/>
        <v>39810000</v>
      </c>
      <c r="S97" s="31"/>
    </row>
    <row r="98" spans="1:19" s="32" customFormat="1" ht="13.5">
      <c r="A98" s="28"/>
      <c r="B98" s="84" t="s">
        <v>62</v>
      </c>
      <c r="C98" s="30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6">
        <f t="shared" si="23"/>
        <v>0</v>
      </c>
      <c r="Q98" s="145"/>
      <c r="R98" s="42">
        <f t="shared" si="24"/>
        <v>0</v>
      </c>
      <c r="S98" s="31"/>
    </row>
    <row r="99" spans="1:19" ht="13.5">
      <c r="A99" s="4"/>
      <c r="B99" s="166" t="s">
        <v>22</v>
      </c>
      <c r="C99" s="167"/>
      <c r="D99" s="25">
        <v>237500</v>
      </c>
      <c r="E99" s="25">
        <v>237500</v>
      </c>
      <c r="F99" s="25">
        <v>237500</v>
      </c>
      <c r="G99" s="25">
        <v>237500</v>
      </c>
      <c r="H99" s="25">
        <v>237500</v>
      </c>
      <c r="I99" s="25">
        <v>237500</v>
      </c>
      <c r="J99" s="25">
        <v>237500</v>
      </c>
      <c r="K99" s="25">
        <v>237500</v>
      </c>
      <c r="L99" s="25">
        <v>237500</v>
      </c>
      <c r="M99" s="25">
        <v>237500</v>
      </c>
      <c r="N99" s="25">
        <v>237500</v>
      </c>
      <c r="O99" s="25">
        <v>237500</v>
      </c>
      <c r="P99" s="26">
        <f t="shared" si="23"/>
        <v>2850000</v>
      </c>
      <c r="Q99" s="129"/>
      <c r="R99" s="42">
        <f>P99-Q99</f>
        <v>2850000</v>
      </c>
    </row>
    <row r="100" spans="1:19" s="32" customFormat="1" ht="13.5">
      <c r="A100" s="37"/>
      <c r="B100" s="38" t="s">
        <v>51</v>
      </c>
      <c r="C100" s="39"/>
      <c r="D100" s="25">
        <v>200000000</v>
      </c>
      <c r="E100" s="25">
        <v>200000000</v>
      </c>
      <c r="F100" s="25">
        <v>800000000</v>
      </c>
      <c r="G100" s="25">
        <v>220000000</v>
      </c>
      <c r="H100" s="25">
        <v>220000000</v>
      </c>
      <c r="I100" s="25">
        <v>250000000</v>
      </c>
      <c r="J100" s="25">
        <v>220000000</v>
      </c>
      <c r="K100" s="25">
        <v>220000000</v>
      </c>
      <c r="L100" s="25">
        <v>850000000</v>
      </c>
      <c r="M100" s="25">
        <v>220000000</v>
      </c>
      <c r="N100" s="25">
        <v>256997157</v>
      </c>
      <c r="O100" s="25">
        <v>257000000</v>
      </c>
      <c r="P100" s="26">
        <f>SUM(D100:O100)</f>
        <v>3913997157</v>
      </c>
      <c r="Q100" s="129"/>
      <c r="R100" s="42">
        <f>P100-Q100</f>
        <v>3913997157</v>
      </c>
      <c r="S100" s="31"/>
    </row>
    <row r="101" spans="1:19" ht="14.25" thickBot="1">
      <c r="A101" s="6" t="s">
        <v>38</v>
      </c>
      <c r="B101" s="7"/>
      <c r="C101" s="8"/>
      <c r="D101" s="40">
        <f>SUM(D88:D100)</f>
        <v>251458630</v>
      </c>
      <c r="E101" s="40">
        <f t="shared" ref="E101:O101" si="25">SUM(E88:E100)</f>
        <v>243098266</v>
      </c>
      <c r="F101" s="40">
        <f t="shared" si="25"/>
        <v>843639766</v>
      </c>
      <c r="G101" s="40">
        <f t="shared" si="25"/>
        <v>270277490</v>
      </c>
      <c r="H101" s="40">
        <f t="shared" si="25"/>
        <v>266313261</v>
      </c>
      <c r="I101" s="40">
        <f t="shared" si="25"/>
        <v>292376089</v>
      </c>
      <c r="J101" s="40">
        <f t="shared" si="25"/>
        <v>264221986</v>
      </c>
      <c r="K101" s="40">
        <f t="shared" si="25"/>
        <v>266560486</v>
      </c>
      <c r="L101" s="40">
        <f t="shared" si="25"/>
        <v>899585490</v>
      </c>
      <c r="M101" s="40">
        <f t="shared" si="25"/>
        <v>270348518</v>
      </c>
      <c r="N101" s="40">
        <f t="shared" si="25"/>
        <v>303012647</v>
      </c>
      <c r="O101" s="40">
        <f t="shared" si="25"/>
        <v>305560491</v>
      </c>
      <c r="P101" s="40">
        <f t="shared" si="23"/>
        <v>4476453120</v>
      </c>
      <c r="Q101" s="133">
        <f>SUM(Q88:Q100)</f>
        <v>0</v>
      </c>
      <c r="R101" s="79">
        <f>SUM(R88:R100)</f>
        <v>4476453120</v>
      </c>
    </row>
    <row r="102" spans="1:19">
      <c r="A102" s="198" t="s">
        <v>39</v>
      </c>
      <c r="B102" s="199"/>
      <c r="C102" s="200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130"/>
      <c r="R102" s="22"/>
    </row>
    <row r="103" spans="1:19" hidden="1">
      <c r="A103" s="11"/>
      <c r="B103" s="161" t="s">
        <v>13</v>
      </c>
      <c r="C103" s="162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>
        <f>SUM(F103:O103)</f>
        <v>0</v>
      </c>
      <c r="Q103" s="130"/>
      <c r="R103" s="22"/>
    </row>
    <row r="104" spans="1:19" s="32" customFormat="1" ht="11.25" customHeight="1">
      <c r="A104" s="28"/>
      <c r="B104" s="29" t="s">
        <v>56</v>
      </c>
      <c r="C104" s="30"/>
      <c r="D104" s="115"/>
      <c r="E104" s="115"/>
      <c r="F104" s="112"/>
      <c r="G104" s="115"/>
      <c r="H104" s="115"/>
      <c r="I104" s="112"/>
      <c r="J104" s="115"/>
      <c r="K104" s="115"/>
      <c r="L104" s="112"/>
      <c r="M104" s="115"/>
      <c r="N104" s="115"/>
      <c r="O104" s="112"/>
      <c r="P104" s="26">
        <f>SUM(D104:O104)</f>
        <v>0</v>
      </c>
      <c r="Q104" s="129"/>
      <c r="R104" s="52">
        <f>P104</f>
        <v>0</v>
      </c>
      <c r="S104" s="31"/>
    </row>
    <row r="105" spans="1:19" hidden="1">
      <c r="A105" s="4"/>
      <c r="B105" s="5" t="s">
        <v>14</v>
      </c>
      <c r="C105" s="2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29">
        <f>SUM(D105:P105)</f>
        <v>0</v>
      </c>
      <c r="R105" s="27">
        <f t="shared" ref="R105:R107" si="26">P105</f>
        <v>0</v>
      </c>
    </row>
    <row r="106" spans="1:19" hidden="1">
      <c r="A106" s="4"/>
      <c r="B106" s="161" t="s">
        <v>49</v>
      </c>
      <c r="C106" s="162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29">
        <f>SUM(D106:P106)</f>
        <v>0</v>
      </c>
      <c r="R106" s="27">
        <f t="shared" si="26"/>
        <v>0</v>
      </c>
    </row>
    <row r="107" spans="1:19" ht="12" hidden="1" customHeight="1">
      <c r="A107" s="4"/>
      <c r="B107" s="161" t="s">
        <v>15</v>
      </c>
      <c r="C107" s="162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29">
        <f>SUM(D107:P107)</f>
        <v>0</v>
      </c>
      <c r="R107" s="27">
        <f t="shared" si="26"/>
        <v>0</v>
      </c>
    </row>
    <row r="108" spans="1:19" ht="13.5" customHeight="1">
      <c r="A108" s="4"/>
      <c r="B108" s="5" t="s">
        <v>57</v>
      </c>
      <c r="C108" s="2"/>
      <c r="D108" s="78"/>
      <c r="E108" s="78"/>
      <c r="F108" s="78"/>
      <c r="G108" s="78">
        <v>3165621</v>
      </c>
      <c r="H108" s="78"/>
      <c r="I108" s="78"/>
      <c r="J108" s="78">
        <v>3165622</v>
      </c>
      <c r="K108" s="78"/>
      <c r="L108" s="78"/>
      <c r="M108" s="78">
        <v>3165622</v>
      </c>
      <c r="N108" s="78"/>
      <c r="O108" s="78"/>
      <c r="P108" s="93">
        <f>SUM(D108:O108)</f>
        <v>9496865</v>
      </c>
      <c r="Q108" s="129"/>
      <c r="R108" s="42">
        <f t="shared" ref="R108:R127" si="27">P108-Q108</f>
        <v>9496865</v>
      </c>
    </row>
    <row r="109" spans="1:19" ht="12" customHeight="1">
      <c r="A109" s="4"/>
      <c r="B109" s="107" t="s">
        <v>66</v>
      </c>
      <c r="C109" s="108"/>
      <c r="D109" s="116"/>
      <c r="E109" s="116"/>
      <c r="F109" s="114"/>
      <c r="G109" s="116"/>
      <c r="H109" s="116"/>
      <c r="I109" s="116"/>
      <c r="J109" s="116"/>
      <c r="K109" s="116"/>
      <c r="L109" s="116"/>
      <c r="M109" s="116"/>
      <c r="N109" s="116"/>
      <c r="O109" s="116"/>
      <c r="P109" s="93">
        <f>SUM(D109:O109)</f>
        <v>0</v>
      </c>
      <c r="Q109" s="129"/>
      <c r="R109" s="42"/>
    </row>
    <row r="110" spans="1:19" s="32" customFormat="1" ht="13.5">
      <c r="A110" s="28"/>
      <c r="B110" s="166" t="s">
        <v>58</v>
      </c>
      <c r="C110" s="167"/>
      <c r="D110" s="116"/>
      <c r="E110" s="116"/>
      <c r="F110" s="114"/>
      <c r="G110" s="116"/>
      <c r="H110" s="116"/>
      <c r="I110" s="116"/>
      <c r="J110" s="116"/>
      <c r="K110" s="116"/>
      <c r="L110" s="114"/>
      <c r="M110" s="114"/>
      <c r="N110" s="114"/>
      <c r="O110" s="114">
        <v>3400000</v>
      </c>
      <c r="P110" s="93">
        <f>SUM(D110:O110)</f>
        <v>3400000</v>
      </c>
      <c r="Q110" s="129"/>
      <c r="R110" s="42">
        <f t="shared" si="27"/>
        <v>3400000</v>
      </c>
      <c r="S110" s="31"/>
    </row>
    <row r="111" spans="1:19" hidden="1">
      <c r="A111" s="4"/>
      <c r="B111" s="161" t="s">
        <v>16</v>
      </c>
      <c r="C111" s="162"/>
      <c r="D111" s="19"/>
      <c r="E111" s="19"/>
      <c r="F111" s="19"/>
      <c r="G111" s="19"/>
      <c r="H111" s="19"/>
      <c r="I111" s="19"/>
      <c r="J111" s="19"/>
      <c r="K111" s="19"/>
      <c r="L111" s="78"/>
      <c r="M111" s="78"/>
      <c r="N111" s="78"/>
      <c r="O111" s="78"/>
      <c r="P111" s="78"/>
      <c r="Q111" s="129"/>
      <c r="R111" s="42">
        <f t="shared" si="27"/>
        <v>0</v>
      </c>
    </row>
    <row r="112" spans="1:19" hidden="1">
      <c r="A112" s="4"/>
      <c r="B112" s="161" t="s">
        <v>17</v>
      </c>
      <c r="C112" s="162"/>
      <c r="D112" s="19"/>
      <c r="E112" s="19"/>
      <c r="F112" s="19"/>
      <c r="G112" s="19"/>
      <c r="H112" s="19"/>
      <c r="I112" s="19"/>
      <c r="J112" s="19"/>
      <c r="K112" s="19"/>
      <c r="L112" s="78"/>
      <c r="M112" s="78"/>
      <c r="N112" s="78"/>
      <c r="O112" s="78"/>
      <c r="P112" s="78"/>
      <c r="Q112" s="129"/>
      <c r="R112" s="42">
        <f t="shared" si="27"/>
        <v>0</v>
      </c>
    </row>
    <row r="113" spans="1:19" s="32" customFormat="1" ht="13.5">
      <c r="A113" s="28"/>
      <c r="B113" s="29" t="s">
        <v>16</v>
      </c>
      <c r="C113" s="30"/>
      <c r="D113" s="25"/>
      <c r="E113" s="25"/>
      <c r="F113" s="25"/>
      <c r="G113" s="25"/>
      <c r="H113" s="25"/>
      <c r="I113" s="25"/>
      <c r="J113" s="25"/>
      <c r="K113" s="25"/>
      <c r="L113" s="78"/>
      <c r="M113" s="78"/>
      <c r="N113" s="78"/>
      <c r="O113" s="78"/>
      <c r="P113" s="93">
        <f t="shared" ref="P113:P118" si="28">SUM(D113:O113)</f>
        <v>0</v>
      </c>
      <c r="Q113" s="129"/>
      <c r="R113" s="42">
        <f t="shared" si="27"/>
        <v>0</v>
      </c>
      <c r="S113" s="31"/>
    </row>
    <row r="114" spans="1:19" s="32" customFormat="1" ht="13.5">
      <c r="A114" s="28"/>
      <c r="B114" s="29" t="s">
        <v>59</v>
      </c>
      <c r="C114" s="30"/>
      <c r="D114" s="25">
        <v>53500000</v>
      </c>
      <c r="E114" s="25">
        <v>56500000</v>
      </c>
      <c r="F114" s="25">
        <v>56500000</v>
      </c>
      <c r="G114" s="25">
        <v>56500000</v>
      </c>
      <c r="H114" s="25">
        <v>56500000</v>
      </c>
      <c r="I114" s="25">
        <v>56500000</v>
      </c>
      <c r="J114" s="25">
        <v>53500000</v>
      </c>
      <c r="K114" s="25">
        <v>50500000</v>
      </c>
      <c r="L114" s="25">
        <v>50500000</v>
      </c>
      <c r="M114" s="25">
        <v>50500000</v>
      </c>
      <c r="N114" s="25">
        <v>51000000</v>
      </c>
      <c r="O114" s="25">
        <v>51329183</v>
      </c>
      <c r="P114" s="93">
        <f>SUM(D114:O114)</f>
        <v>643329183</v>
      </c>
      <c r="Q114" s="129"/>
      <c r="R114" s="42">
        <f t="shared" si="27"/>
        <v>643329183</v>
      </c>
      <c r="S114" s="31"/>
    </row>
    <row r="115" spans="1:19" s="32" customFormat="1" ht="13.5">
      <c r="A115" s="28"/>
      <c r="B115" s="29" t="s">
        <v>55</v>
      </c>
      <c r="C115" s="30"/>
      <c r="D115" s="25"/>
      <c r="E115" s="25"/>
      <c r="F115" s="25"/>
      <c r="G115" s="25"/>
      <c r="H115" s="25"/>
      <c r="I115" s="25"/>
      <c r="J115" s="25"/>
      <c r="K115" s="25"/>
      <c r="L115" s="78"/>
      <c r="M115" s="78"/>
      <c r="N115" s="78"/>
      <c r="O115" s="78"/>
      <c r="P115" s="93">
        <f t="shared" si="28"/>
        <v>0</v>
      </c>
      <c r="Q115" s="129"/>
      <c r="R115" s="42">
        <f t="shared" si="27"/>
        <v>0</v>
      </c>
      <c r="S115" s="31"/>
    </row>
    <row r="116" spans="1:19" s="32" customFormat="1" ht="13.5">
      <c r="A116" s="37"/>
      <c r="B116" s="29" t="s">
        <v>53</v>
      </c>
      <c r="C116" s="30"/>
      <c r="D116" s="33"/>
      <c r="E116" s="33"/>
      <c r="F116" s="33">
        <v>26500000</v>
      </c>
      <c r="G116" s="33"/>
      <c r="H116" s="33"/>
      <c r="I116" s="33"/>
      <c r="J116" s="33"/>
      <c r="K116" s="33"/>
      <c r="L116" s="88"/>
      <c r="M116" s="88"/>
      <c r="N116" s="88"/>
      <c r="O116" s="88"/>
      <c r="P116" s="93">
        <f t="shared" si="28"/>
        <v>26500000</v>
      </c>
      <c r="Q116" s="129"/>
      <c r="R116" s="42">
        <f t="shared" si="27"/>
        <v>26500000</v>
      </c>
      <c r="S116" s="31"/>
    </row>
    <row r="117" spans="1:19" s="32" customFormat="1" ht="13.5">
      <c r="A117" s="28"/>
      <c r="B117" s="166" t="s">
        <v>22</v>
      </c>
      <c r="C117" s="167"/>
      <c r="D117" s="25">
        <v>1800000</v>
      </c>
      <c r="E117" s="25">
        <v>1800000</v>
      </c>
      <c r="F117" s="25">
        <v>1800000</v>
      </c>
      <c r="G117" s="25">
        <v>1800000</v>
      </c>
      <c r="H117" s="25">
        <v>1800000</v>
      </c>
      <c r="I117" s="25">
        <v>1800000</v>
      </c>
      <c r="J117" s="25">
        <v>1800000</v>
      </c>
      <c r="K117" s="25">
        <v>1800000</v>
      </c>
      <c r="L117" s="25">
        <v>1800000</v>
      </c>
      <c r="M117" s="25">
        <v>1800000</v>
      </c>
      <c r="N117" s="25">
        <v>1800000</v>
      </c>
      <c r="O117" s="25">
        <v>2800608</v>
      </c>
      <c r="P117" s="93">
        <f t="shared" si="28"/>
        <v>22600608</v>
      </c>
      <c r="Q117" s="129"/>
      <c r="R117" s="42">
        <f t="shared" si="27"/>
        <v>22600608</v>
      </c>
      <c r="S117" s="31"/>
    </row>
    <row r="118" spans="1:19" s="32" customFormat="1" ht="13.5">
      <c r="A118" s="37"/>
      <c r="B118" s="38" t="s">
        <v>51</v>
      </c>
      <c r="C118" s="39"/>
      <c r="D118" s="33">
        <v>2876000</v>
      </c>
      <c r="E118" s="33">
        <v>2876000</v>
      </c>
      <c r="F118" s="33">
        <v>2876000</v>
      </c>
      <c r="G118" s="33">
        <v>2876000</v>
      </c>
      <c r="H118" s="33">
        <v>2876000</v>
      </c>
      <c r="I118" s="33">
        <v>2876000</v>
      </c>
      <c r="J118" s="33">
        <v>2876000</v>
      </c>
      <c r="K118" s="33">
        <v>2876000</v>
      </c>
      <c r="L118" s="33">
        <v>2876000</v>
      </c>
      <c r="M118" s="33">
        <v>2876000</v>
      </c>
      <c r="N118" s="33">
        <v>2876000</v>
      </c>
      <c r="O118" s="88">
        <v>2880861</v>
      </c>
      <c r="P118" s="93">
        <f t="shared" si="28"/>
        <v>34516861</v>
      </c>
      <c r="Q118" s="129"/>
      <c r="R118" s="42">
        <f t="shared" si="27"/>
        <v>34516861</v>
      </c>
      <c r="S118" s="81"/>
    </row>
    <row r="119" spans="1:19" ht="14.25" thickBot="1">
      <c r="A119" s="171" t="s">
        <v>40</v>
      </c>
      <c r="B119" s="172"/>
      <c r="C119" s="173"/>
      <c r="D119" s="40">
        <f>SUM(D104:D118)</f>
        <v>58176000</v>
      </c>
      <c r="E119" s="40">
        <f t="shared" ref="E119:Q119" si="29">SUM(E104:E118)</f>
        <v>61176000</v>
      </c>
      <c r="F119" s="40">
        <f t="shared" si="29"/>
        <v>87676000</v>
      </c>
      <c r="G119" s="40">
        <f t="shared" si="29"/>
        <v>64341621</v>
      </c>
      <c r="H119" s="40">
        <f t="shared" si="29"/>
        <v>61176000</v>
      </c>
      <c r="I119" s="40">
        <f t="shared" si="29"/>
        <v>61176000</v>
      </c>
      <c r="J119" s="40">
        <f t="shared" si="29"/>
        <v>61341622</v>
      </c>
      <c r="K119" s="40">
        <f t="shared" si="29"/>
        <v>55176000</v>
      </c>
      <c r="L119" s="89">
        <f t="shared" si="29"/>
        <v>55176000</v>
      </c>
      <c r="M119" s="89">
        <f t="shared" si="29"/>
        <v>58341622</v>
      </c>
      <c r="N119" s="89">
        <f t="shared" si="29"/>
        <v>55676000</v>
      </c>
      <c r="O119" s="89">
        <f t="shared" si="29"/>
        <v>60410652</v>
      </c>
      <c r="P119" s="89">
        <f t="shared" si="29"/>
        <v>739843517</v>
      </c>
      <c r="Q119" s="133">
        <f t="shared" si="29"/>
        <v>0</v>
      </c>
      <c r="R119" s="79">
        <f t="shared" si="27"/>
        <v>739843517</v>
      </c>
    </row>
    <row r="120" spans="1:19">
      <c r="A120" s="163" t="s">
        <v>41</v>
      </c>
      <c r="B120" s="164"/>
      <c r="C120" s="165"/>
      <c r="D120" s="19"/>
      <c r="E120" s="19"/>
      <c r="F120" s="19"/>
      <c r="G120" s="19"/>
      <c r="H120" s="19"/>
      <c r="I120" s="19"/>
      <c r="J120" s="19"/>
      <c r="K120" s="19"/>
      <c r="L120" s="78"/>
      <c r="M120" s="78"/>
      <c r="N120" s="78"/>
      <c r="O120" s="78"/>
      <c r="P120" s="78"/>
      <c r="Q120" s="131"/>
      <c r="R120" s="123">
        <f t="shared" si="27"/>
        <v>0</v>
      </c>
    </row>
    <row r="121" spans="1:19" s="32" customFormat="1" ht="13.5">
      <c r="A121" s="28"/>
      <c r="B121" s="166" t="s">
        <v>56</v>
      </c>
      <c r="C121" s="167"/>
      <c r="D121" s="112">
        <v>28006861</v>
      </c>
      <c r="E121" s="112">
        <v>29160354</v>
      </c>
      <c r="F121" s="112">
        <v>29160354</v>
      </c>
      <c r="G121" s="112">
        <v>29160354</v>
      </c>
      <c r="H121" s="112">
        <v>28950354</v>
      </c>
      <c r="I121" s="112">
        <v>36439524</v>
      </c>
      <c r="J121" s="112">
        <v>32989364</v>
      </c>
      <c r="K121" s="112">
        <v>30139364</v>
      </c>
      <c r="L121" s="112">
        <v>24647744</v>
      </c>
      <c r="M121" s="112">
        <v>30391184</v>
      </c>
      <c r="N121" s="112">
        <v>29063868</v>
      </c>
      <c r="O121" s="112">
        <v>29064359</v>
      </c>
      <c r="P121" s="93">
        <f>SUM(D121:O121)</f>
        <v>357173684</v>
      </c>
      <c r="Q121" s="129"/>
      <c r="R121" s="42">
        <f t="shared" si="27"/>
        <v>357173684</v>
      </c>
      <c r="S121" s="31"/>
    </row>
    <row r="122" spans="1:19" s="32" customFormat="1" ht="13.5">
      <c r="A122" s="28"/>
      <c r="B122" s="5" t="s">
        <v>57</v>
      </c>
      <c r="C122" s="30"/>
      <c r="D122" s="25">
        <v>20159071</v>
      </c>
      <c r="E122" s="25">
        <v>28498771</v>
      </c>
      <c r="F122" s="25">
        <v>30600352</v>
      </c>
      <c r="G122" s="25">
        <v>28044457</v>
      </c>
      <c r="H122" s="25">
        <v>35243083</v>
      </c>
      <c r="I122" s="25">
        <v>36006221</v>
      </c>
      <c r="J122" s="25">
        <v>32133662</v>
      </c>
      <c r="K122" s="25">
        <v>36959129</v>
      </c>
      <c r="L122" s="78">
        <v>35159624</v>
      </c>
      <c r="M122" s="78">
        <v>25449792</v>
      </c>
      <c r="N122" s="78">
        <v>29758434</v>
      </c>
      <c r="O122" s="78">
        <v>28581920</v>
      </c>
      <c r="P122" s="93">
        <f>SUM(D122:O122)</f>
        <v>366594516</v>
      </c>
      <c r="Q122" s="129"/>
      <c r="R122" s="42">
        <f t="shared" si="27"/>
        <v>366594516</v>
      </c>
      <c r="S122" s="31"/>
    </row>
    <row r="123" spans="1:19" s="32" customFormat="1" ht="13.5">
      <c r="A123" s="28"/>
      <c r="B123" s="29" t="s">
        <v>14</v>
      </c>
      <c r="C123" s="30"/>
      <c r="D123" s="112">
        <v>39637290</v>
      </c>
      <c r="E123" s="112">
        <v>38123290</v>
      </c>
      <c r="F123" s="112">
        <v>39637290</v>
      </c>
      <c r="G123" s="112">
        <v>38123290</v>
      </c>
      <c r="H123" s="112">
        <v>42294314</v>
      </c>
      <c r="I123" s="112">
        <v>38123290</v>
      </c>
      <c r="J123" s="112">
        <v>39636290</v>
      </c>
      <c r="K123" s="112">
        <v>41458604</v>
      </c>
      <c r="L123" s="112">
        <v>39637290</v>
      </c>
      <c r="M123" s="112">
        <v>38123290</v>
      </c>
      <c r="N123" s="112">
        <v>39637292</v>
      </c>
      <c r="O123" s="112">
        <v>40847449</v>
      </c>
      <c r="P123" s="93">
        <f t="shared" ref="P123:Q136" si="30">SUM(D123:O123)</f>
        <v>475278979</v>
      </c>
      <c r="Q123" s="129"/>
      <c r="R123" s="42">
        <f t="shared" si="27"/>
        <v>475278979</v>
      </c>
      <c r="S123" s="31"/>
    </row>
    <row r="124" spans="1:19" s="32" customFormat="1" ht="13.5">
      <c r="A124" s="28"/>
      <c r="B124" s="166" t="s">
        <v>61</v>
      </c>
      <c r="C124" s="167"/>
      <c r="D124" s="112">
        <v>5993170</v>
      </c>
      <c r="E124" s="112">
        <v>6905400</v>
      </c>
      <c r="F124" s="112">
        <v>6905400</v>
      </c>
      <c r="G124" s="112">
        <v>5965400</v>
      </c>
      <c r="H124" s="112">
        <v>5505986</v>
      </c>
      <c r="I124" s="112">
        <v>5642700</v>
      </c>
      <c r="J124" s="112">
        <v>5642700</v>
      </c>
      <c r="K124" s="112">
        <v>5642700</v>
      </c>
      <c r="L124" s="112">
        <v>5642700</v>
      </c>
      <c r="M124" s="112">
        <v>7142700</v>
      </c>
      <c r="N124" s="112">
        <v>9249231</v>
      </c>
      <c r="O124" s="112">
        <v>7142704</v>
      </c>
      <c r="P124" s="93">
        <f t="shared" si="30"/>
        <v>77380791</v>
      </c>
      <c r="Q124" s="129"/>
      <c r="R124" s="42">
        <f t="shared" si="27"/>
        <v>77380791</v>
      </c>
      <c r="S124" s="31"/>
    </row>
    <row r="125" spans="1:19" s="95" customFormat="1" ht="15" customHeight="1">
      <c r="A125" s="92"/>
      <c r="B125" s="191" t="s">
        <v>58</v>
      </c>
      <c r="C125" s="192"/>
      <c r="D125" s="78">
        <v>7930731</v>
      </c>
      <c r="E125" s="78">
        <v>8624498</v>
      </c>
      <c r="F125" s="78">
        <v>6112498</v>
      </c>
      <c r="G125" s="78">
        <v>6313274</v>
      </c>
      <c r="H125" s="78">
        <v>5266276</v>
      </c>
      <c r="I125" s="78">
        <v>5201776</v>
      </c>
      <c r="J125" s="78">
        <v>5189776</v>
      </c>
      <c r="K125" s="78">
        <v>4141276</v>
      </c>
      <c r="L125" s="78">
        <v>5223272</v>
      </c>
      <c r="M125" s="78">
        <v>7058272</v>
      </c>
      <c r="N125" s="78">
        <v>9097246</v>
      </c>
      <c r="O125" s="78">
        <v>8342283</v>
      </c>
      <c r="P125" s="93">
        <f t="shared" si="30"/>
        <v>78501178</v>
      </c>
      <c r="Q125" s="128"/>
      <c r="R125" s="42">
        <f t="shared" si="27"/>
        <v>78501178</v>
      </c>
      <c r="S125" s="94"/>
    </row>
    <row r="126" spans="1:19" s="32" customFormat="1" ht="13.5">
      <c r="A126" s="28"/>
      <c r="B126" s="166" t="s">
        <v>16</v>
      </c>
      <c r="C126" s="167"/>
      <c r="D126" s="25">
        <v>924000</v>
      </c>
      <c r="E126" s="25">
        <v>1046000</v>
      </c>
      <c r="F126" s="25">
        <v>1046000</v>
      </c>
      <c r="G126" s="25">
        <v>1046000</v>
      </c>
      <c r="H126" s="25">
        <v>1046000</v>
      </c>
      <c r="I126" s="25">
        <v>1756000</v>
      </c>
      <c r="J126" s="25">
        <v>2046000</v>
      </c>
      <c r="K126" s="25">
        <v>2046000</v>
      </c>
      <c r="L126" s="25">
        <v>2046000</v>
      </c>
      <c r="M126" s="25">
        <v>2046000</v>
      </c>
      <c r="N126" s="25">
        <v>2046000</v>
      </c>
      <c r="O126" s="78">
        <v>1846000</v>
      </c>
      <c r="P126" s="93">
        <f>SUM(D126:O126)</f>
        <v>18940000</v>
      </c>
      <c r="Q126" s="129"/>
      <c r="R126" s="42">
        <f t="shared" si="27"/>
        <v>18940000</v>
      </c>
      <c r="S126" s="31"/>
    </row>
    <row r="127" spans="1:19" s="32" customFormat="1" ht="13.5">
      <c r="A127" s="28"/>
      <c r="B127" s="29" t="s">
        <v>59</v>
      </c>
      <c r="C127" s="30"/>
      <c r="D127" s="78">
        <v>31681725</v>
      </c>
      <c r="E127" s="25">
        <v>46926865</v>
      </c>
      <c r="F127" s="25">
        <v>43452034</v>
      </c>
      <c r="G127" s="25">
        <v>43289742</v>
      </c>
      <c r="H127" s="25">
        <v>43806841</v>
      </c>
      <c r="I127" s="25">
        <v>42805996</v>
      </c>
      <c r="J127" s="25">
        <v>37050200</v>
      </c>
      <c r="K127" s="25">
        <v>36452155</v>
      </c>
      <c r="L127" s="78">
        <v>38225600</v>
      </c>
      <c r="M127" s="78">
        <v>33302600</v>
      </c>
      <c r="N127" s="78">
        <v>30650300</v>
      </c>
      <c r="O127" s="78">
        <v>33781811</v>
      </c>
      <c r="P127" s="93">
        <f>SUM(D127:O127)</f>
        <v>461425869</v>
      </c>
      <c r="Q127" s="129"/>
      <c r="R127" s="42">
        <f t="shared" si="27"/>
        <v>461425869</v>
      </c>
      <c r="S127" s="31"/>
    </row>
    <row r="128" spans="1:19" s="32" customFormat="1" ht="13.5">
      <c r="A128" s="28"/>
      <c r="B128" s="29" t="s">
        <v>55</v>
      </c>
      <c r="C128" s="30"/>
      <c r="D128" s="25">
        <v>16451182</v>
      </c>
      <c r="E128" s="25">
        <v>16751127</v>
      </c>
      <c r="F128" s="25">
        <v>16751127</v>
      </c>
      <c r="G128" s="25">
        <v>16751127</v>
      </c>
      <c r="H128" s="25">
        <v>16751127</v>
      </c>
      <c r="I128" s="25">
        <v>16751127</v>
      </c>
      <c r="J128" s="25">
        <v>16751127</v>
      </c>
      <c r="K128" s="25">
        <v>16751127</v>
      </c>
      <c r="L128" s="25">
        <v>16751127</v>
      </c>
      <c r="M128" s="25">
        <v>16751127</v>
      </c>
      <c r="N128" s="25">
        <v>16751127</v>
      </c>
      <c r="O128" s="78">
        <v>16751134</v>
      </c>
      <c r="P128" s="26">
        <f t="shared" si="30"/>
        <v>200713586</v>
      </c>
      <c r="Q128" s="129"/>
      <c r="R128" s="42"/>
      <c r="S128" s="31"/>
    </row>
    <row r="129" spans="1:19" s="32" customFormat="1" ht="13.5">
      <c r="A129" s="28"/>
      <c r="B129" s="189" t="s">
        <v>60</v>
      </c>
      <c r="C129" s="190"/>
      <c r="D129" s="78"/>
      <c r="E129" s="25"/>
      <c r="F129" s="25"/>
      <c r="G129" s="25"/>
      <c r="H129" s="25"/>
      <c r="I129" s="25"/>
      <c r="J129" s="25"/>
      <c r="K129" s="25"/>
      <c r="L129" s="78"/>
      <c r="M129" s="78"/>
      <c r="N129" s="78"/>
      <c r="O129" s="78"/>
      <c r="P129" s="26">
        <f>SUM(D129:O129)</f>
        <v>0</v>
      </c>
      <c r="Q129" s="129"/>
      <c r="R129" s="52">
        <f t="shared" ref="R129:R132" si="31">P129</f>
        <v>0</v>
      </c>
      <c r="S129" s="31"/>
    </row>
    <row r="130" spans="1:19" ht="13.5">
      <c r="A130" s="4"/>
      <c r="B130" s="166" t="s">
        <v>22</v>
      </c>
      <c r="C130" s="167"/>
      <c r="D130" s="78">
        <v>33000000</v>
      </c>
      <c r="E130" s="78">
        <v>33000000</v>
      </c>
      <c r="F130" s="78">
        <v>33000000</v>
      </c>
      <c r="G130" s="78">
        <v>33000000</v>
      </c>
      <c r="H130" s="78">
        <v>33000000</v>
      </c>
      <c r="I130" s="78">
        <v>33000000</v>
      </c>
      <c r="J130" s="78">
        <v>33000000</v>
      </c>
      <c r="K130" s="78">
        <v>33000000</v>
      </c>
      <c r="L130" s="78">
        <v>33000000</v>
      </c>
      <c r="M130" s="78">
        <v>33000000</v>
      </c>
      <c r="N130" s="78">
        <v>33000000</v>
      </c>
      <c r="O130" s="78">
        <v>36534419</v>
      </c>
      <c r="P130" s="26">
        <f t="shared" si="30"/>
        <v>399534419</v>
      </c>
      <c r="Q130" s="129"/>
      <c r="R130" s="52">
        <f t="shared" si="31"/>
        <v>399534419</v>
      </c>
    </row>
    <row r="131" spans="1:19" s="32" customFormat="1" ht="13.5">
      <c r="A131" s="28"/>
      <c r="B131" s="38" t="s">
        <v>51</v>
      </c>
      <c r="D131" s="88">
        <v>64000000</v>
      </c>
      <c r="E131" s="88">
        <v>64000000</v>
      </c>
      <c r="F131" s="88">
        <v>64000000</v>
      </c>
      <c r="G131" s="33">
        <v>64000000</v>
      </c>
      <c r="H131" s="33">
        <v>64000000</v>
      </c>
      <c r="I131" s="33">
        <v>64000000</v>
      </c>
      <c r="J131" s="33">
        <v>64000000</v>
      </c>
      <c r="K131" s="33">
        <v>64000000</v>
      </c>
      <c r="L131" s="33">
        <v>64000000</v>
      </c>
      <c r="M131" s="33">
        <v>64000000</v>
      </c>
      <c r="N131" s="33">
        <v>64000000</v>
      </c>
      <c r="O131" s="33">
        <v>62248471</v>
      </c>
      <c r="P131" s="26">
        <f>SUM(D131:O131)</f>
        <v>766248471</v>
      </c>
      <c r="Q131" s="132"/>
      <c r="R131" s="52">
        <f t="shared" si="31"/>
        <v>766248471</v>
      </c>
      <c r="S131" s="31"/>
    </row>
    <row r="132" spans="1:19" s="32" customFormat="1" ht="14.25" thickBot="1">
      <c r="A132" s="171" t="s">
        <v>42</v>
      </c>
      <c r="B132" s="172"/>
      <c r="C132" s="173"/>
      <c r="D132" s="89">
        <f>SUM(D121:D131)</f>
        <v>247784030</v>
      </c>
      <c r="E132" s="40">
        <f t="shared" ref="E132:O132" si="32">SUM(E121:E131)</f>
        <v>273036305</v>
      </c>
      <c r="F132" s="40">
        <f t="shared" si="32"/>
        <v>270665055</v>
      </c>
      <c r="G132" s="40">
        <f t="shared" si="32"/>
        <v>265693644</v>
      </c>
      <c r="H132" s="40">
        <f t="shared" si="32"/>
        <v>275863981</v>
      </c>
      <c r="I132" s="40">
        <f t="shared" si="32"/>
        <v>279726634</v>
      </c>
      <c r="J132" s="40">
        <f t="shared" si="32"/>
        <v>268439119</v>
      </c>
      <c r="K132" s="40">
        <f t="shared" si="32"/>
        <v>270590355</v>
      </c>
      <c r="L132" s="40">
        <f t="shared" si="32"/>
        <v>264333357</v>
      </c>
      <c r="M132" s="40">
        <f t="shared" si="32"/>
        <v>257264965</v>
      </c>
      <c r="N132" s="40">
        <f t="shared" si="32"/>
        <v>263253498</v>
      </c>
      <c r="O132" s="40">
        <f t="shared" si="32"/>
        <v>265140550</v>
      </c>
      <c r="P132" s="40">
        <f>SUM(P121:P131)</f>
        <v>3201791493</v>
      </c>
      <c r="Q132" s="133">
        <f>SUM(Q121:Q131)</f>
        <v>0</v>
      </c>
      <c r="R132" s="79">
        <f t="shared" si="31"/>
        <v>3201791493</v>
      </c>
      <c r="S132" s="31"/>
    </row>
    <row r="133" spans="1:19" ht="13.5">
      <c r="A133" s="186" t="s">
        <v>43</v>
      </c>
      <c r="B133" s="187"/>
      <c r="C133" s="188"/>
      <c r="D133" s="90">
        <f t="shared" ref="D133:O133" si="33">SUM(D132,D119,D101)</f>
        <v>557418660</v>
      </c>
      <c r="E133" s="43">
        <f t="shared" si="33"/>
        <v>577310571</v>
      </c>
      <c r="F133" s="43">
        <f t="shared" si="33"/>
        <v>1201980821</v>
      </c>
      <c r="G133" s="43">
        <f t="shared" si="33"/>
        <v>600312755</v>
      </c>
      <c r="H133" s="43">
        <f t="shared" si="33"/>
        <v>603353242</v>
      </c>
      <c r="I133" s="43">
        <f t="shared" si="33"/>
        <v>633278723</v>
      </c>
      <c r="J133" s="43">
        <f t="shared" si="33"/>
        <v>594002727</v>
      </c>
      <c r="K133" s="43">
        <f t="shared" si="33"/>
        <v>592326841</v>
      </c>
      <c r="L133" s="43">
        <f t="shared" si="33"/>
        <v>1219094847</v>
      </c>
      <c r="M133" s="43">
        <f t="shared" si="33"/>
        <v>585955105</v>
      </c>
      <c r="N133" s="43">
        <f t="shared" si="33"/>
        <v>621942145</v>
      </c>
      <c r="O133" s="43">
        <f t="shared" si="33"/>
        <v>631111693</v>
      </c>
      <c r="P133" s="26">
        <f t="shared" si="30"/>
        <v>8418088130</v>
      </c>
      <c r="Q133" s="149">
        <f t="shared" si="30"/>
        <v>16278757600</v>
      </c>
      <c r="R133" s="148">
        <f>SUM(R132+R119+R101)</f>
        <v>8418088130</v>
      </c>
      <c r="S133" s="82"/>
    </row>
    <row r="134" spans="1:19" s="54" customFormat="1" ht="13.5">
      <c r="A134" s="28" t="s">
        <v>44</v>
      </c>
      <c r="D134" s="151">
        <v>241940180</v>
      </c>
      <c r="E134" s="80">
        <v>0</v>
      </c>
      <c r="F134" s="80"/>
      <c r="G134" s="80">
        <v>0</v>
      </c>
      <c r="H134" s="80">
        <v>0</v>
      </c>
      <c r="I134" s="80">
        <v>0</v>
      </c>
      <c r="J134" s="80">
        <v>0</v>
      </c>
      <c r="K134" s="80">
        <v>0</v>
      </c>
      <c r="L134" s="80">
        <v>0</v>
      </c>
      <c r="M134" s="80"/>
      <c r="N134" s="80">
        <v>0</v>
      </c>
      <c r="O134" s="80">
        <v>0</v>
      </c>
      <c r="P134" s="26">
        <f t="shared" si="30"/>
        <v>241940180</v>
      </c>
      <c r="Q134" s="149">
        <f t="shared" ref="Q134:Q136" si="34">SUM(E134:P134)</f>
        <v>241940180</v>
      </c>
      <c r="R134" s="148"/>
      <c r="S134" s="31"/>
    </row>
    <row r="135" spans="1:19" s="32" customFormat="1" ht="13.5">
      <c r="A135" s="28" t="s">
        <v>45</v>
      </c>
      <c r="B135" s="35"/>
      <c r="C135" s="35"/>
      <c r="D135" s="78">
        <v>915060796</v>
      </c>
      <c r="E135" s="78">
        <v>724314950</v>
      </c>
      <c r="F135" s="80">
        <v>801689376</v>
      </c>
      <c r="G135" s="80">
        <v>716280896</v>
      </c>
      <c r="H135" s="80">
        <v>720787725</v>
      </c>
      <c r="I135" s="80">
        <v>723865857</v>
      </c>
      <c r="J135" s="80">
        <v>709813346</v>
      </c>
      <c r="K135" s="80">
        <v>743477696</v>
      </c>
      <c r="L135" s="80">
        <v>703793704</v>
      </c>
      <c r="M135" s="80">
        <v>668768570</v>
      </c>
      <c r="N135" s="80">
        <v>698070989</v>
      </c>
      <c r="O135" s="80">
        <v>697104405</v>
      </c>
      <c r="P135" s="26">
        <f>SUM(D135:O135)</f>
        <v>8823028310</v>
      </c>
      <c r="Q135" s="149">
        <f>SUM(Q134)</f>
        <v>241940180</v>
      </c>
      <c r="R135" s="148">
        <f>SUM(P135-Q135)</f>
        <v>8581088130</v>
      </c>
      <c r="S135" s="31"/>
    </row>
    <row r="136" spans="1:19" ht="13.5" customHeight="1">
      <c r="A136" s="201"/>
      <c r="B136" s="202"/>
      <c r="C136" s="203"/>
      <c r="D136" s="78"/>
      <c r="E136" s="23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6">
        <f t="shared" si="30"/>
        <v>0</v>
      </c>
      <c r="Q136" s="149">
        <f t="shared" si="34"/>
        <v>0</v>
      </c>
      <c r="R136" s="148"/>
    </row>
    <row r="137" spans="1:19" s="56" customFormat="1" ht="27.75" customHeight="1">
      <c r="A137" s="193" t="s">
        <v>69</v>
      </c>
      <c r="B137" s="194"/>
      <c r="C137" s="167"/>
      <c r="D137" s="91">
        <f>SUM(D133,D134,-D135)</f>
        <v>-115701956</v>
      </c>
      <c r="E137" s="42">
        <f>SUM(E133+E134-E135+E136)</f>
        <v>-147004379</v>
      </c>
      <c r="F137" s="42">
        <f>SUM(F133+F134-F135+F136)</f>
        <v>400291445</v>
      </c>
      <c r="G137" s="42">
        <f>SUM(G133+G134-G135+G136)</f>
        <v>-115968141</v>
      </c>
      <c r="H137" s="42">
        <f>SUM(H133+H134-H135+H136)</f>
        <v>-117434483</v>
      </c>
      <c r="I137" s="42">
        <f>SUM(I133+I134-I135+I136)</f>
        <v>-90587134</v>
      </c>
      <c r="J137" s="42">
        <f>SUM(J133+J134-J135+J136)</f>
        <v>-115810619</v>
      </c>
      <c r="K137" s="42">
        <f>SUM(K133+K134-K135+K136)</f>
        <v>-151150855</v>
      </c>
      <c r="L137" s="42">
        <f>SUM(L133+L134-L135+L136)</f>
        <v>515301143</v>
      </c>
      <c r="M137" s="42">
        <f>SUM(M133+M134-M135+M136)</f>
        <v>-82813465</v>
      </c>
      <c r="N137" s="42">
        <f>SUM(N133+N134-N135+N136)</f>
        <v>-76128844</v>
      </c>
      <c r="O137" s="42">
        <f>SUM(O133+O134-O135+O136)</f>
        <v>-65992712</v>
      </c>
      <c r="P137" s="42">
        <f>P133+P134-P135+P136</f>
        <v>-163000000</v>
      </c>
      <c r="Q137" s="150"/>
      <c r="R137" s="148"/>
      <c r="S137" s="55"/>
    </row>
  </sheetData>
  <mergeCells count="79">
    <mergeCell ref="A137:C137"/>
    <mergeCell ref="A87:C87"/>
    <mergeCell ref="A102:C102"/>
    <mergeCell ref="B126:C126"/>
    <mergeCell ref="B93:C93"/>
    <mergeCell ref="B107:C107"/>
    <mergeCell ref="B112:C112"/>
    <mergeCell ref="B110:C110"/>
    <mergeCell ref="B88:C88"/>
    <mergeCell ref="B111:C111"/>
    <mergeCell ref="B91:C91"/>
    <mergeCell ref="B92:C92"/>
    <mergeCell ref="B99:C99"/>
    <mergeCell ref="B106:C106"/>
    <mergeCell ref="B103:C103"/>
    <mergeCell ref="A136:C136"/>
    <mergeCell ref="A132:C132"/>
    <mergeCell ref="A133:C133"/>
    <mergeCell ref="B117:C117"/>
    <mergeCell ref="A120:C120"/>
    <mergeCell ref="B96:C96"/>
    <mergeCell ref="B129:C129"/>
    <mergeCell ref="B125:C125"/>
    <mergeCell ref="B121:C121"/>
    <mergeCell ref="A119:C119"/>
    <mergeCell ref="B124:C124"/>
    <mergeCell ref="B130:C130"/>
    <mergeCell ref="B52:C52"/>
    <mergeCell ref="B56:C56"/>
    <mergeCell ref="B51:C51"/>
    <mergeCell ref="A68:C68"/>
    <mergeCell ref="A66:C66"/>
    <mergeCell ref="A60:C60"/>
    <mergeCell ref="B70:C70"/>
    <mergeCell ref="B65:C65"/>
    <mergeCell ref="A58:C58"/>
    <mergeCell ref="B63:C63"/>
    <mergeCell ref="B7:C7"/>
    <mergeCell ref="B8:C8"/>
    <mergeCell ref="B32:C32"/>
    <mergeCell ref="B50:C50"/>
    <mergeCell ref="B35:C35"/>
    <mergeCell ref="A44:C44"/>
    <mergeCell ref="B47:C47"/>
    <mergeCell ref="B37:C37"/>
    <mergeCell ref="B13:C13"/>
    <mergeCell ref="B40:C40"/>
    <mergeCell ref="B42:C42"/>
    <mergeCell ref="B36:C36"/>
    <mergeCell ref="A46:C46"/>
    <mergeCell ref="D1:D2"/>
    <mergeCell ref="E1:E2"/>
    <mergeCell ref="B9:C9"/>
    <mergeCell ref="A15:C15"/>
    <mergeCell ref="A29:C29"/>
    <mergeCell ref="A16:C16"/>
    <mergeCell ref="B22:C22"/>
    <mergeCell ref="B25:C25"/>
    <mergeCell ref="A1:C2"/>
    <mergeCell ref="A31:C31"/>
    <mergeCell ref="B21:C21"/>
    <mergeCell ref="B27:C27"/>
    <mergeCell ref="B4:C4"/>
    <mergeCell ref="H1:H2"/>
    <mergeCell ref="I1:I2"/>
    <mergeCell ref="A3:C3"/>
    <mergeCell ref="B17:C17"/>
    <mergeCell ref="B20:C20"/>
    <mergeCell ref="F1:F2"/>
    <mergeCell ref="G1:G2"/>
    <mergeCell ref="M1:M2"/>
    <mergeCell ref="L1:L2"/>
    <mergeCell ref="K1:K2"/>
    <mergeCell ref="J1:J2"/>
    <mergeCell ref="R1:R2"/>
    <mergeCell ref="P1:P2"/>
    <mergeCell ref="O1:O2"/>
    <mergeCell ref="N1:N2"/>
    <mergeCell ref="Q1:Q2"/>
  </mergeCells>
  <phoneticPr fontId="0" type="noConversion"/>
  <printOptions horizontalCentered="1"/>
  <pageMargins left="0" right="0" top="1.3779527559055118" bottom="3.937007874015748E-2" header="0.78740157480314965" footer="0.27559055118110237"/>
  <pageSetup paperSize="9" scale="60" orientation="landscape" r:id="rId1"/>
  <headerFooter alignWithMargins="0">
    <oddHeader xml:space="preserve">&amp;C&amp;P&amp;"Arial CE,Félkövér"&amp;12
Önkormányzati
Likviditási tábla 2023. évre kincstári alszámlák szerinti bontásban&amp;R
5. melléklet a .../2023. (II. ...) önkormányzati rendelethez
adatok Ft-ban </oddHeader>
    <oddFooter>&amp;C &amp;R&amp;P</oddFooter>
  </headerFooter>
  <rowBreaks count="2" manualBreakCount="2">
    <brk id="44" max="17" man="1"/>
    <brk id="8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likviditási terv</vt:lpstr>
      <vt:lpstr>'likviditási terv'!Nyomtatási_cím</vt:lpstr>
      <vt:lpstr>'likviditási terv'!Nyomtatási_terület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2023-02-10T07:57:55Z</cp:lastPrinted>
  <dcterms:created xsi:type="dcterms:W3CDTF">2004-02-13T13:11:14Z</dcterms:created>
  <dcterms:modified xsi:type="dcterms:W3CDTF">2023-02-10T08:50:17Z</dcterms:modified>
</cp:coreProperties>
</file>